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N3" i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F45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H45"/>
  <c r="I2"/>
  <c r="J2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F372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4"/>
  <c r="F43"/>
  <c r="F42"/>
  <c r="F41"/>
  <c r="F40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3"/>
  <c r="F2"/>
  <c r="G2"/>
  <c r="H2"/>
  <c r="N2"/>
  <c r="O2"/>
  <c r="K2"/>
  <c r="L2"/>
  <c r="M2"/>
  <c r="P2"/>
</calcChain>
</file>

<file path=xl/sharedStrings.xml><?xml version="1.0" encoding="utf-8"?>
<sst xmlns="http://schemas.openxmlformats.org/spreadsheetml/2006/main" count="16" uniqueCount="14">
  <si>
    <t>out</t>
  </si>
  <si>
    <t>RMSE</t>
  </si>
  <si>
    <t>(output-out)</t>
  </si>
  <si>
    <t>|output-out|</t>
  </si>
  <si>
    <t>MAE</t>
  </si>
  <si>
    <t>output+out</t>
  </si>
  <si>
    <t>SMAPE</t>
  </si>
  <si>
    <t>1 input LV</t>
  </si>
  <si>
    <t>2 input LV</t>
  </si>
  <si>
    <t>3 input LV</t>
  </si>
  <si>
    <t>4 input LV</t>
  </si>
  <si>
    <t>Known value LV output</t>
  </si>
  <si>
    <t>G1^2</t>
  </si>
  <si>
    <t>sum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</si>
</sst>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" fontId="1" fillId="0" borderId="1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164" fontId="0" fillId="0" borderId="0" xfId="0" applyNumberFormat="1"/>
    <xf numFmtId="164" fontId="0" fillId="0" borderId="1" xfId="0" applyNumberFormat="1" applyBorder="1"/>
    <xf numFmtId="164" fontId="0" fillId="3" borderId="1" xfId="0" applyNumberFormat="1" applyFill="1" applyBorder="1"/>
    <xf numFmtId="0" fontId="1" fillId="2" borderId="0" xfId="0" applyNumberFormat="1" applyFont="1" applyFill="1" applyBorder="1" applyAlignment="1">
      <alignment horizontal="center" wrapText="1"/>
    </xf>
    <xf numFmtId="0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219075</xdr:colOff>
      <xdr:row>0</xdr:row>
      <xdr:rowOff>180975</xdr:rowOff>
    </xdr:from>
    <xdr:to>
      <xdr:col>21</xdr:col>
      <xdr:colOff>57150</xdr:colOff>
      <xdr:row>16</xdr:row>
      <xdr:rowOff>77442</xdr:rowOff>
    </xdr:to>
    <xdr:pic>
      <xdr:nvPicPr>
        <xdr:cNvPr id="10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87300" y="180975"/>
          <a:ext cx="2886075" cy="3476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8"/>
  <sheetViews>
    <sheetView tabSelected="1" zoomScale="115" zoomScaleNormal="115" workbookViewId="0">
      <selection sqref="A1:P1"/>
    </sheetView>
  </sheetViews>
  <sheetFormatPr defaultRowHeight="15"/>
  <cols>
    <col min="5" max="5" width="12" customWidth="1"/>
    <col min="6" max="6" width="14" style="13" bestFit="1" customWidth="1"/>
    <col min="7" max="7" width="14.42578125" customWidth="1"/>
    <col min="8" max="8" width="11" customWidth="1"/>
    <col min="9" max="10" width="13.140625" bestFit="1" customWidth="1"/>
    <col min="11" max="12" width="12" bestFit="1" customWidth="1"/>
    <col min="13" max="13" width="13.140625" bestFit="1" customWidth="1"/>
    <col min="15" max="15" width="13.140625" customWidth="1"/>
    <col min="16" max="16" width="13.28515625" customWidth="1"/>
  </cols>
  <sheetData>
    <row r="1" spans="1:16" ht="45.75" thickBot="1">
      <c r="A1" s="9" t="s">
        <v>7</v>
      </c>
      <c r="B1" s="9" t="s">
        <v>8</v>
      </c>
      <c r="C1" s="9" t="s">
        <v>9</v>
      </c>
      <c r="D1" s="9" t="s">
        <v>10</v>
      </c>
      <c r="E1" s="9" t="s">
        <v>11</v>
      </c>
      <c r="F1" s="11" t="s">
        <v>0</v>
      </c>
      <c r="G1" s="10" t="s">
        <v>2</v>
      </c>
      <c r="H1" s="10" t="s">
        <v>12</v>
      </c>
      <c r="I1" s="9" t="s">
        <v>13</v>
      </c>
      <c r="J1" s="14" t="s">
        <v>1</v>
      </c>
      <c r="K1" s="10" t="s">
        <v>3</v>
      </c>
      <c r="L1" s="9" t="s">
        <v>13</v>
      </c>
      <c r="M1" s="14" t="s">
        <v>4</v>
      </c>
      <c r="N1" s="21" t="s">
        <v>5</v>
      </c>
      <c r="O1" s="22" t="s">
        <v>13</v>
      </c>
      <c r="P1" s="15" t="s">
        <v>6</v>
      </c>
    </row>
    <row r="2" spans="1:16" ht="15.75" thickBot="1">
      <c r="A2" s="1">
        <v>90</v>
      </c>
      <c r="B2" s="2">
        <v>330</v>
      </c>
      <c r="C2" s="2">
        <v>0</v>
      </c>
      <c r="D2" s="2">
        <v>0</v>
      </c>
      <c r="E2" s="2">
        <v>0</v>
      </c>
      <c r="F2" s="19">
        <f>-4.2117*POWER(10,-6)</f>
        <v>-4.2116999999999998E-6</v>
      </c>
      <c r="G2" s="16">
        <f>E2-F2</f>
        <v>4.2116999999999998E-6</v>
      </c>
      <c r="H2" s="16">
        <f>G2^2</f>
        <v>1.7738416889999999E-11</v>
      </c>
      <c r="I2" s="17">
        <f>SUM(H2:H526)</f>
        <v>78.424584032528116</v>
      </c>
      <c r="J2" s="18">
        <f>SQRT((1/525)*I2)</f>
        <v>0.38649729631907948</v>
      </c>
      <c r="K2" s="16">
        <f>ABS(G2)</f>
        <v>4.2116999999999998E-6</v>
      </c>
      <c r="L2" s="17">
        <f>SUM(K2:K526)</f>
        <v>26.492838506330017</v>
      </c>
      <c r="M2" s="18">
        <f>(1/525)*L2</f>
        <v>5.0462549535866701E-2</v>
      </c>
      <c r="N2" s="16">
        <f>E2+F2</f>
        <v>-4.2116999999999998E-6</v>
      </c>
      <c r="O2" s="17">
        <f>SUM(N2:N526)</f>
        <v>9757.1827823619551</v>
      </c>
      <c r="P2" s="18">
        <f>L2/O2</f>
        <v>2.7152139195568913E-3</v>
      </c>
    </row>
    <row r="3" spans="1:16" ht="15.75" thickBot="1">
      <c r="A3" s="3">
        <v>270</v>
      </c>
      <c r="B3" s="4">
        <v>330</v>
      </c>
      <c r="C3" s="5">
        <v>0</v>
      </c>
      <c r="D3" s="4">
        <v>0</v>
      </c>
      <c r="E3" s="4">
        <v>0</v>
      </c>
      <c r="F3" s="20">
        <f>-0.0013</f>
        <v>-1.2999999999999999E-3</v>
      </c>
      <c r="G3" s="16">
        <f t="shared" ref="G3:G66" si="0">E3-F3</f>
        <v>1.2999999999999999E-3</v>
      </c>
      <c r="H3" s="16">
        <f t="shared" ref="H3:H66" si="1">G3^2</f>
        <v>1.6899999999999999E-6</v>
      </c>
      <c r="K3" s="16">
        <f t="shared" ref="K3:K66" si="2">ABS(G3)</f>
        <v>1.2999999999999999E-3</v>
      </c>
      <c r="N3" s="16">
        <f t="shared" ref="N3:N66" si="3">E3+F3</f>
        <v>-1.2999999999999999E-3</v>
      </c>
    </row>
    <row r="4" spans="1:16" ht="15.75" thickBot="1">
      <c r="A4" s="3">
        <v>330</v>
      </c>
      <c r="B4" s="4">
        <v>330</v>
      </c>
      <c r="C4" s="5">
        <v>0</v>
      </c>
      <c r="D4" s="4">
        <v>0</v>
      </c>
      <c r="E4" s="4">
        <v>30</v>
      </c>
      <c r="F4" s="20">
        <v>29.9983</v>
      </c>
      <c r="G4" s="16">
        <f t="shared" si="0"/>
        <v>1.6999999999995907E-3</v>
      </c>
      <c r="H4" s="16">
        <f t="shared" si="1"/>
        <v>2.8899999999986086E-6</v>
      </c>
      <c r="K4" s="16">
        <f t="shared" si="2"/>
        <v>1.6999999999995907E-3</v>
      </c>
      <c r="N4" s="16">
        <f t="shared" si="3"/>
        <v>59.9983</v>
      </c>
    </row>
    <row r="5" spans="1:16" ht="15.75" thickBot="1">
      <c r="A5" s="3">
        <v>30</v>
      </c>
      <c r="B5" s="4">
        <v>330</v>
      </c>
      <c r="C5" s="5">
        <v>0</v>
      </c>
      <c r="D5" s="4">
        <v>0</v>
      </c>
      <c r="E5" s="4">
        <v>0</v>
      </c>
      <c r="F5" s="20">
        <f>-1.1596*POWER(10,-6)</f>
        <v>-1.1595999999999999E-6</v>
      </c>
      <c r="G5" s="16">
        <f t="shared" si="0"/>
        <v>1.1595999999999999E-6</v>
      </c>
      <c r="H5" s="16">
        <f t="shared" si="1"/>
        <v>1.3446721599999997E-12</v>
      </c>
      <c r="K5" s="16">
        <f t="shared" si="2"/>
        <v>1.1595999999999999E-6</v>
      </c>
      <c r="N5" s="16">
        <f t="shared" si="3"/>
        <v>-1.1595999999999999E-6</v>
      </c>
    </row>
    <row r="6" spans="1:16" ht="15.75" thickBot="1">
      <c r="A6" s="3">
        <v>180</v>
      </c>
      <c r="B6" s="4">
        <v>330</v>
      </c>
      <c r="C6" s="5">
        <v>0</v>
      </c>
      <c r="D6" s="4">
        <v>0</v>
      </c>
      <c r="E6" s="4">
        <v>0</v>
      </c>
      <c r="F6" s="20">
        <f>-1.0034*POWER(10,-4)</f>
        <v>-1.0034000000000002E-4</v>
      </c>
      <c r="G6" s="16">
        <f t="shared" si="0"/>
        <v>1.0034000000000002E-4</v>
      </c>
      <c r="H6" s="16">
        <f t="shared" si="1"/>
        <v>1.0068115600000003E-8</v>
      </c>
      <c r="K6" s="16">
        <f t="shared" si="2"/>
        <v>1.0034000000000002E-4</v>
      </c>
      <c r="N6" s="16">
        <f t="shared" si="3"/>
        <v>-1.0034000000000002E-4</v>
      </c>
    </row>
    <row r="7" spans="1:16" ht="15.75" thickBot="1">
      <c r="A7" s="3">
        <v>90</v>
      </c>
      <c r="B7" s="4">
        <v>30</v>
      </c>
      <c r="C7" s="5">
        <v>0</v>
      </c>
      <c r="D7" s="4">
        <v>0</v>
      </c>
      <c r="E7" s="4">
        <v>0</v>
      </c>
      <c r="F7" s="12">
        <f>4.1931*POWER(10,-5)</f>
        <v>4.1931000000000009E-5</v>
      </c>
      <c r="G7" s="16">
        <f t="shared" si="0"/>
        <v>-4.1931000000000009E-5</v>
      </c>
      <c r="H7" s="16">
        <f t="shared" si="1"/>
        <v>1.7582087610000007E-9</v>
      </c>
      <c r="K7" s="16">
        <f t="shared" si="2"/>
        <v>4.1931000000000009E-5</v>
      </c>
      <c r="L7" s="7"/>
      <c r="M7" s="7"/>
      <c r="N7" s="16">
        <f t="shared" si="3"/>
        <v>4.1931000000000009E-5</v>
      </c>
    </row>
    <row r="8" spans="1:16" ht="15.75" thickBot="1">
      <c r="A8" s="3">
        <v>270</v>
      </c>
      <c r="B8" s="4">
        <v>30</v>
      </c>
      <c r="C8" s="5">
        <v>0</v>
      </c>
      <c r="D8" s="4">
        <v>0</v>
      </c>
      <c r="E8" s="4">
        <v>0</v>
      </c>
      <c r="F8" s="13">
        <f>-5.2464*POWER(10,-7)</f>
        <v>-5.2463999999999997E-7</v>
      </c>
      <c r="G8" s="16">
        <f t="shared" si="0"/>
        <v>5.2463999999999997E-7</v>
      </c>
      <c r="H8" s="16">
        <f t="shared" si="1"/>
        <v>2.7524712959999998E-13</v>
      </c>
      <c r="K8" s="16">
        <f t="shared" si="2"/>
        <v>5.2463999999999997E-7</v>
      </c>
      <c r="N8" s="16">
        <f t="shared" si="3"/>
        <v>-5.2463999999999997E-7</v>
      </c>
    </row>
    <row r="9" spans="1:16" ht="15.75" thickBot="1">
      <c r="A9" s="3">
        <v>330</v>
      </c>
      <c r="B9" s="4">
        <v>30</v>
      </c>
      <c r="C9" s="5">
        <v>0</v>
      </c>
      <c r="D9" s="4">
        <v>0</v>
      </c>
      <c r="E9" s="4">
        <v>0</v>
      </c>
      <c r="F9" s="13">
        <f>-1.422*POWER(10,-6)</f>
        <v>-1.4219999999999999E-6</v>
      </c>
      <c r="G9" s="16">
        <f t="shared" si="0"/>
        <v>1.4219999999999999E-6</v>
      </c>
      <c r="H9" s="16">
        <f t="shared" si="1"/>
        <v>2.0220839999999997E-12</v>
      </c>
      <c r="K9" s="16">
        <f t="shared" si="2"/>
        <v>1.4219999999999999E-6</v>
      </c>
      <c r="N9" s="16">
        <f t="shared" si="3"/>
        <v>-1.4219999999999999E-6</v>
      </c>
    </row>
    <row r="10" spans="1:16" ht="15.75" thickBot="1">
      <c r="A10" s="3">
        <v>30</v>
      </c>
      <c r="B10" s="4">
        <v>30</v>
      </c>
      <c r="C10" s="5">
        <v>0</v>
      </c>
      <c r="D10" s="4">
        <v>0</v>
      </c>
      <c r="E10" s="4">
        <v>30</v>
      </c>
      <c r="F10" s="13">
        <f>30.0002</f>
        <v>30.0002</v>
      </c>
      <c r="G10" s="16">
        <f t="shared" si="0"/>
        <v>-1.9999999999953388E-4</v>
      </c>
      <c r="H10" s="16">
        <f t="shared" si="1"/>
        <v>3.9999999999813554E-8</v>
      </c>
      <c r="K10" s="16">
        <f t="shared" si="2"/>
        <v>1.9999999999953388E-4</v>
      </c>
      <c r="N10" s="16">
        <f t="shared" si="3"/>
        <v>60.0002</v>
      </c>
    </row>
    <row r="11" spans="1:16" ht="15.75" thickBot="1">
      <c r="A11" s="3">
        <v>180</v>
      </c>
      <c r="B11" s="4">
        <v>30</v>
      </c>
      <c r="C11" s="5">
        <v>0</v>
      </c>
      <c r="D11" s="4">
        <v>0</v>
      </c>
      <c r="E11" s="4">
        <v>0</v>
      </c>
      <c r="F11" s="13">
        <f>-1.6006*POWER(10,-6)</f>
        <v>-1.6006E-6</v>
      </c>
      <c r="G11" s="16">
        <f t="shared" si="0"/>
        <v>1.6006E-6</v>
      </c>
      <c r="H11" s="16">
        <f t="shared" si="1"/>
        <v>2.5619203599999999E-12</v>
      </c>
      <c r="K11" s="16">
        <f t="shared" si="2"/>
        <v>1.6006E-6</v>
      </c>
      <c r="N11" s="16">
        <f t="shared" si="3"/>
        <v>-1.6006E-6</v>
      </c>
    </row>
    <row r="12" spans="1:16" ht="15.75" thickBot="1">
      <c r="A12" s="3">
        <v>90</v>
      </c>
      <c r="B12" s="4">
        <v>90</v>
      </c>
      <c r="C12" s="5">
        <v>0</v>
      </c>
      <c r="D12" s="4">
        <v>0</v>
      </c>
      <c r="E12" s="4">
        <v>30</v>
      </c>
      <c r="F12" s="13">
        <f>29.9999</f>
        <v>29.9999</v>
      </c>
      <c r="G12" s="16">
        <f t="shared" si="0"/>
        <v>9.9999999999766942E-5</v>
      </c>
      <c r="H12" s="16">
        <f t="shared" si="1"/>
        <v>9.9999999999533886E-9</v>
      </c>
      <c r="K12" s="16">
        <f t="shared" si="2"/>
        <v>9.9999999999766942E-5</v>
      </c>
      <c r="N12" s="16">
        <f t="shared" si="3"/>
        <v>59.999899999999997</v>
      </c>
    </row>
    <row r="13" spans="1:16" ht="15.75" thickBot="1">
      <c r="A13" s="3">
        <v>270</v>
      </c>
      <c r="B13" s="4">
        <v>90</v>
      </c>
      <c r="C13" s="5">
        <v>0</v>
      </c>
      <c r="D13" s="4">
        <v>0</v>
      </c>
      <c r="E13" s="4">
        <v>0</v>
      </c>
      <c r="F13" s="13">
        <f>-2.6985*POWER(10,-6)</f>
        <v>-2.6985000000000001E-6</v>
      </c>
      <c r="G13" s="16">
        <f t="shared" si="0"/>
        <v>2.6985000000000001E-6</v>
      </c>
      <c r="H13" s="16">
        <f t="shared" si="1"/>
        <v>7.2819022500000008E-12</v>
      </c>
      <c r="K13" s="16">
        <f t="shared" si="2"/>
        <v>2.6985000000000001E-6</v>
      </c>
      <c r="N13" s="16">
        <f t="shared" si="3"/>
        <v>-2.6985000000000001E-6</v>
      </c>
    </row>
    <row r="14" spans="1:16" ht="15.75" thickBot="1">
      <c r="A14" s="3">
        <v>330</v>
      </c>
      <c r="B14" s="4">
        <v>90</v>
      </c>
      <c r="C14" s="5">
        <v>0</v>
      </c>
      <c r="D14" s="4">
        <v>0</v>
      </c>
      <c r="E14" s="4">
        <v>0</v>
      </c>
      <c r="F14" s="13">
        <f>-4.0071*POWER(10,-6)</f>
        <v>-4.0071000000000001E-6</v>
      </c>
      <c r="G14" s="16">
        <f t="shared" si="0"/>
        <v>4.0071000000000001E-6</v>
      </c>
      <c r="H14" s="16">
        <f t="shared" si="1"/>
        <v>1.6056850410000001E-11</v>
      </c>
      <c r="K14" s="16">
        <f t="shared" si="2"/>
        <v>4.0071000000000001E-6</v>
      </c>
      <c r="N14" s="16">
        <f t="shared" si="3"/>
        <v>-4.0071000000000001E-6</v>
      </c>
    </row>
    <row r="15" spans="1:16" ht="15.75" thickBot="1">
      <c r="A15" s="3">
        <v>30</v>
      </c>
      <c r="B15" s="4">
        <v>90</v>
      </c>
      <c r="C15" s="5">
        <v>0</v>
      </c>
      <c r="D15" s="4">
        <v>0</v>
      </c>
      <c r="E15" s="4">
        <v>0</v>
      </c>
      <c r="F15" s="13">
        <f>-1.632*POWER(10,-5)</f>
        <v>-1.632E-5</v>
      </c>
      <c r="G15" s="16">
        <f t="shared" si="0"/>
        <v>1.632E-5</v>
      </c>
      <c r="H15" s="16">
        <f t="shared" si="1"/>
        <v>2.6634239999999997E-10</v>
      </c>
      <c r="K15" s="16">
        <f t="shared" si="2"/>
        <v>1.632E-5</v>
      </c>
      <c r="N15" s="16">
        <f t="shared" si="3"/>
        <v>-1.632E-5</v>
      </c>
    </row>
    <row r="16" spans="1:16" ht="15.75" thickBot="1">
      <c r="A16" s="3">
        <v>180</v>
      </c>
      <c r="B16" s="4">
        <v>90</v>
      </c>
      <c r="C16" s="5">
        <v>0</v>
      </c>
      <c r="D16" s="4">
        <v>0</v>
      </c>
      <c r="E16" s="4">
        <v>0</v>
      </c>
      <c r="F16" s="13">
        <f>2.1469*POWER(10,-6)</f>
        <v>2.1468999999999997E-6</v>
      </c>
      <c r="G16" s="16">
        <f t="shared" si="0"/>
        <v>-2.1468999999999997E-6</v>
      </c>
      <c r="H16" s="16">
        <f t="shared" si="1"/>
        <v>4.6091796099999986E-12</v>
      </c>
      <c r="K16" s="16">
        <f t="shared" si="2"/>
        <v>2.1468999999999997E-6</v>
      </c>
      <c r="N16" s="16">
        <f t="shared" si="3"/>
        <v>2.1468999999999997E-6</v>
      </c>
    </row>
    <row r="17" spans="1:14" ht="15.75" thickBot="1">
      <c r="A17" s="3">
        <v>90</v>
      </c>
      <c r="B17" s="4">
        <v>180</v>
      </c>
      <c r="C17" s="5">
        <v>0</v>
      </c>
      <c r="D17" s="4">
        <v>0</v>
      </c>
      <c r="E17" s="4">
        <v>0</v>
      </c>
      <c r="F17" s="13">
        <f>5.7487*POWER(10,-6)</f>
        <v>5.7486999999999997E-6</v>
      </c>
      <c r="G17" s="16">
        <f t="shared" si="0"/>
        <v>-5.7486999999999997E-6</v>
      </c>
      <c r="H17" s="16">
        <f t="shared" si="1"/>
        <v>3.3047551689999997E-11</v>
      </c>
      <c r="K17" s="16">
        <f t="shared" si="2"/>
        <v>5.7486999999999997E-6</v>
      </c>
      <c r="N17" s="16">
        <f t="shared" si="3"/>
        <v>5.7486999999999997E-6</v>
      </c>
    </row>
    <row r="18" spans="1:14" ht="15.75" thickBot="1">
      <c r="A18" s="3">
        <v>270</v>
      </c>
      <c r="B18" s="4">
        <v>180</v>
      </c>
      <c r="C18" s="5">
        <v>0</v>
      </c>
      <c r="D18" s="4">
        <v>0</v>
      </c>
      <c r="E18" s="4">
        <v>0</v>
      </c>
      <c r="F18" s="13">
        <f>-6.5396*POWER(10,-5)</f>
        <v>-6.5396000000000009E-5</v>
      </c>
      <c r="G18" s="16">
        <f t="shared" si="0"/>
        <v>6.5396000000000009E-5</v>
      </c>
      <c r="H18" s="16">
        <f t="shared" si="1"/>
        <v>4.2766368160000008E-9</v>
      </c>
      <c r="K18" s="16">
        <f t="shared" si="2"/>
        <v>6.5396000000000009E-5</v>
      </c>
      <c r="N18" s="16">
        <f t="shared" si="3"/>
        <v>-6.5396000000000009E-5</v>
      </c>
    </row>
    <row r="19" spans="1:14" ht="15.75" thickBot="1">
      <c r="A19" s="3">
        <v>330</v>
      </c>
      <c r="B19" s="4">
        <v>180</v>
      </c>
      <c r="C19" s="5">
        <v>0</v>
      </c>
      <c r="D19" s="4">
        <v>0</v>
      </c>
      <c r="E19" s="4">
        <v>0</v>
      </c>
      <c r="F19" s="13">
        <f>-1.0003*POWER(10,-4)</f>
        <v>-1.0003E-4</v>
      </c>
      <c r="G19" s="16">
        <f t="shared" si="0"/>
        <v>1.0003E-4</v>
      </c>
      <c r="H19" s="16">
        <f t="shared" si="1"/>
        <v>1.0006000900000001E-8</v>
      </c>
      <c r="K19" s="16">
        <f t="shared" si="2"/>
        <v>1.0003E-4</v>
      </c>
      <c r="N19" s="16">
        <f t="shared" si="3"/>
        <v>-1.0003E-4</v>
      </c>
    </row>
    <row r="20" spans="1:14" ht="15.75" thickBot="1">
      <c r="A20" s="3">
        <v>30</v>
      </c>
      <c r="B20" s="4">
        <v>180</v>
      </c>
      <c r="C20" s="5">
        <v>0</v>
      </c>
      <c r="D20" s="4">
        <v>0</v>
      </c>
      <c r="E20" s="4">
        <v>0</v>
      </c>
      <c r="F20" s="13">
        <f>-4.9185*POWER(10,-6)</f>
        <v>-4.9184999999999996E-6</v>
      </c>
      <c r="G20" s="16">
        <f t="shared" si="0"/>
        <v>4.9184999999999996E-6</v>
      </c>
      <c r="H20" s="16">
        <f t="shared" si="1"/>
        <v>2.4191642249999996E-11</v>
      </c>
      <c r="K20" s="16">
        <f t="shared" si="2"/>
        <v>4.9184999999999996E-6</v>
      </c>
      <c r="N20" s="16">
        <f t="shared" si="3"/>
        <v>-4.9184999999999996E-6</v>
      </c>
    </row>
    <row r="21" spans="1:14" ht="15.75" thickBot="1">
      <c r="A21" s="3">
        <v>180</v>
      </c>
      <c r="B21" s="4">
        <v>180</v>
      </c>
      <c r="C21" s="5">
        <v>0</v>
      </c>
      <c r="D21" s="4">
        <v>0</v>
      </c>
      <c r="E21" s="4">
        <v>30</v>
      </c>
      <c r="F21" s="13">
        <f>30</f>
        <v>30</v>
      </c>
      <c r="G21" s="16">
        <f t="shared" si="0"/>
        <v>0</v>
      </c>
      <c r="H21" s="16">
        <f t="shared" si="1"/>
        <v>0</v>
      </c>
      <c r="K21" s="16">
        <f t="shared" si="2"/>
        <v>0</v>
      </c>
      <c r="N21" s="16">
        <f t="shared" si="3"/>
        <v>60</v>
      </c>
    </row>
    <row r="22" spans="1:14" ht="15.75" thickBot="1">
      <c r="A22" s="3">
        <v>90</v>
      </c>
      <c r="B22" s="4">
        <v>270</v>
      </c>
      <c r="C22" s="5">
        <v>0</v>
      </c>
      <c r="D22" s="4">
        <v>0</v>
      </c>
      <c r="E22" s="4">
        <v>0</v>
      </c>
      <c r="F22" s="13">
        <f>-2.4347*POWER(10,-6)</f>
        <v>-2.4346999999999997E-6</v>
      </c>
      <c r="G22" s="16">
        <f t="shared" si="0"/>
        <v>2.4346999999999997E-6</v>
      </c>
      <c r="H22" s="16">
        <f t="shared" si="1"/>
        <v>5.9277640899999988E-12</v>
      </c>
      <c r="K22" s="16">
        <f t="shared" si="2"/>
        <v>2.4346999999999997E-6</v>
      </c>
      <c r="N22" s="16">
        <f t="shared" si="3"/>
        <v>-2.4346999999999997E-6</v>
      </c>
    </row>
    <row r="23" spans="1:14" ht="15.75" thickBot="1">
      <c r="A23" s="3">
        <v>270</v>
      </c>
      <c r="B23" s="4">
        <v>270</v>
      </c>
      <c r="C23" s="5">
        <v>0</v>
      </c>
      <c r="D23" s="4">
        <v>0</v>
      </c>
      <c r="E23" s="4">
        <v>30</v>
      </c>
      <c r="F23" s="13">
        <f>29.9991</f>
        <v>29.999099999999999</v>
      </c>
      <c r="G23" s="16">
        <f t="shared" si="0"/>
        <v>9.0000000000145519E-4</v>
      </c>
      <c r="H23" s="16">
        <f t="shared" si="1"/>
        <v>8.1000000000261932E-7</v>
      </c>
      <c r="K23" s="16">
        <f t="shared" si="2"/>
        <v>9.0000000000145519E-4</v>
      </c>
      <c r="N23" s="16">
        <f t="shared" si="3"/>
        <v>59.999099999999999</v>
      </c>
    </row>
    <row r="24" spans="1:14" ht="15.75" thickBot="1">
      <c r="A24" s="3">
        <v>330</v>
      </c>
      <c r="B24" s="4">
        <v>270</v>
      </c>
      <c r="C24" s="5">
        <v>0</v>
      </c>
      <c r="D24" s="4">
        <v>0</v>
      </c>
      <c r="E24" s="4">
        <v>0</v>
      </c>
      <c r="F24" s="13">
        <f>-0.0013</f>
        <v>-1.2999999999999999E-3</v>
      </c>
      <c r="G24" s="16">
        <f t="shared" si="0"/>
        <v>1.2999999999999999E-3</v>
      </c>
      <c r="H24" s="16">
        <f t="shared" si="1"/>
        <v>1.6899999999999999E-6</v>
      </c>
      <c r="K24" s="16">
        <f t="shared" si="2"/>
        <v>1.2999999999999999E-3</v>
      </c>
      <c r="N24" s="16">
        <f t="shared" si="3"/>
        <v>-1.2999999999999999E-3</v>
      </c>
    </row>
    <row r="25" spans="1:14" ht="15.75" thickBot="1">
      <c r="A25" s="3">
        <v>30</v>
      </c>
      <c r="B25" s="4">
        <v>270</v>
      </c>
      <c r="C25" s="5">
        <v>0</v>
      </c>
      <c r="D25" s="4">
        <v>0</v>
      </c>
      <c r="E25" s="4">
        <v>0</v>
      </c>
      <c r="F25" s="13">
        <f>-8.9413*POWER(10,-7)</f>
        <v>-8.9412999999999992E-7</v>
      </c>
      <c r="G25" s="16">
        <f t="shared" si="0"/>
        <v>8.9412999999999992E-7</v>
      </c>
      <c r="H25" s="16">
        <f t="shared" si="1"/>
        <v>7.9946845689999982E-13</v>
      </c>
      <c r="K25" s="16">
        <f t="shared" si="2"/>
        <v>8.9412999999999992E-7</v>
      </c>
      <c r="N25" s="16">
        <f t="shared" si="3"/>
        <v>-8.9412999999999992E-7</v>
      </c>
    </row>
    <row r="26" spans="1:14" ht="15.75" thickBot="1">
      <c r="A26" s="3">
        <v>180</v>
      </c>
      <c r="B26" s="4">
        <v>270</v>
      </c>
      <c r="C26" s="5">
        <v>0</v>
      </c>
      <c r="D26" s="4">
        <v>0</v>
      </c>
      <c r="E26" s="4">
        <v>0</v>
      </c>
      <c r="F26" s="13">
        <f>-6.5548*POWER(10,-5)</f>
        <v>-6.5548000000000003E-5</v>
      </c>
      <c r="G26" s="16">
        <f t="shared" si="0"/>
        <v>6.5548000000000003E-5</v>
      </c>
      <c r="H26" s="16">
        <f t="shared" si="1"/>
        <v>4.2965403040000008E-9</v>
      </c>
      <c r="K26" s="16">
        <f t="shared" si="2"/>
        <v>6.5548000000000003E-5</v>
      </c>
      <c r="N26" s="16">
        <f t="shared" si="3"/>
        <v>-6.5548000000000003E-5</v>
      </c>
    </row>
    <row r="27" spans="1:14" ht="15.75" thickBot="1">
      <c r="A27" s="1">
        <v>90</v>
      </c>
      <c r="B27" s="2">
        <v>30</v>
      </c>
      <c r="C27" s="2">
        <v>330</v>
      </c>
      <c r="D27" s="2">
        <v>5</v>
      </c>
      <c r="E27" s="2">
        <v>-30</v>
      </c>
      <c r="F27" s="13">
        <f>-30</f>
        <v>-30</v>
      </c>
      <c r="G27" s="16">
        <f t="shared" si="0"/>
        <v>0</v>
      </c>
      <c r="H27" s="16">
        <f t="shared" si="1"/>
        <v>0</v>
      </c>
      <c r="K27" s="16">
        <f t="shared" si="2"/>
        <v>0</v>
      </c>
      <c r="N27" s="16">
        <f t="shared" si="3"/>
        <v>-60</v>
      </c>
    </row>
    <row r="28" spans="1:14" ht="15.75" thickBot="1">
      <c r="A28" s="3">
        <v>270</v>
      </c>
      <c r="B28" s="4">
        <v>330</v>
      </c>
      <c r="C28" s="4">
        <v>30</v>
      </c>
      <c r="D28" s="4">
        <v>5</v>
      </c>
      <c r="E28" s="4">
        <v>0</v>
      </c>
      <c r="F28" s="13">
        <f>-0.0039</f>
        <v>-3.8999999999999998E-3</v>
      </c>
      <c r="G28" s="16">
        <f t="shared" si="0"/>
        <v>3.8999999999999998E-3</v>
      </c>
      <c r="H28" s="16">
        <f t="shared" si="1"/>
        <v>1.5209999999999998E-5</v>
      </c>
      <c r="K28" s="16">
        <f t="shared" si="2"/>
        <v>3.8999999999999998E-3</v>
      </c>
      <c r="N28" s="16">
        <f t="shared" si="3"/>
        <v>-3.8999999999999998E-3</v>
      </c>
    </row>
    <row r="29" spans="1:14" ht="15.75" thickBot="1">
      <c r="A29" s="3">
        <v>330</v>
      </c>
      <c r="B29" s="4">
        <v>90</v>
      </c>
      <c r="C29" s="4">
        <v>90</v>
      </c>
      <c r="D29" s="4">
        <v>5</v>
      </c>
      <c r="E29" s="4">
        <v>0</v>
      </c>
      <c r="F29" s="13">
        <f>-3.6192*POWER(10,-5)</f>
        <v>-3.6192000000000002E-5</v>
      </c>
      <c r="G29" s="16">
        <f t="shared" si="0"/>
        <v>3.6192000000000002E-5</v>
      </c>
      <c r="H29" s="16">
        <f t="shared" si="1"/>
        <v>1.3098608640000002E-9</v>
      </c>
      <c r="K29" s="16">
        <f t="shared" si="2"/>
        <v>3.6192000000000002E-5</v>
      </c>
      <c r="N29" s="16">
        <f t="shared" si="3"/>
        <v>-3.6192000000000002E-5</v>
      </c>
    </row>
    <row r="30" spans="1:14" ht="15.75" thickBot="1">
      <c r="A30" s="3">
        <v>30</v>
      </c>
      <c r="B30" s="4">
        <v>180</v>
      </c>
      <c r="C30" s="4">
        <v>180</v>
      </c>
      <c r="D30" s="4">
        <v>5</v>
      </c>
      <c r="E30" s="4">
        <v>0</v>
      </c>
      <c r="F30" s="13">
        <f>-5.9562*POWER(10,-6)</f>
        <v>-5.9561999999999998E-6</v>
      </c>
      <c r="G30" s="16">
        <f t="shared" si="0"/>
        <v>5.9561999999999998E-6</v>
      </c>
      <c r="H30" s="16">
        <f t="shared" si="1"/>
        <v>3.5476318439999996E-11</v>
      </c>
      <c r="K30" s="16">
        <f t="shared" si="2"/>
        <v>5.9561999999999998E-6</v>
      </c>
      <c r="N30" s="16">
        <f t="shared" si="3"/>
        <v>-5.9561999999999998E-6</v>
      </c>
    </row>
    <row r="31" spans="1:14" ht="15.75" thickBot="1">
      <c r="A31" s="3">
        <v>180</v>
      </c>
      <c r="B31" s="4">
        <v>270</v>
      </c>
      <c r="C31" s="4">
        <v>270</v>
      </c>
      <c r="D31" s="4">
        <v>5</v>
      </c>
      <c r="E31" s="4">
        <v>0</v>
      </c>
      <c r="F31" s="13">
        <f>-0.0402</f>
        <v>-4.02E-2</v>
      </c>
      <c r="G31" s="16">
        <f t="shared" si="0"/>
        <v>4.02E-2</v>
      </c>
      <c r="H31" s="16">
        <f t="shared" si="1"/>
        <v>1.61604E-3</v>
      </c>
      <c r="K31" s="16">
        <f t="shared" si="2"/>
        <v>4.02E-2</v>
      </c>
      <c r="N31" s="16">
        <f t="shared" si="3"/>
        <v>-4.02E-2</v>
      </c>
    </row>
    <row r="32" spans="1:14" ht="15.75" thickBot="1">
      <c r="A32" s="3">
        <v>90</v>
      </c>
      <c r="B32" s="4">
        <v>330</v>
      </c>
      <c r="C32" s="4">
        <v>30</v>
      </c>
      <c r="D32" s="4">
        <v>5</v>
      </c>
      <c r="E32" s="4">
        <v>0</v>
      </c>
      <c r="F32" s="13">
        <f>-1.3311*POWER(10,-5)</f>
        <v>-1.3311E-5</v>
      </c>
      <c r="G32" s="16">
        <f t="shared" si="0"/>
        <v>1.3311E-5</v>
      </c>
      <c r="H32" s="16">
        <f t="shared" si="1"/>
        <v>1.7718272100000002E-10</v>
      </c>
      <c r="K32" s="16">
        <f t="shared" si="2"/>
        <v>1.3311E-5</v>
      </c>
      <c r="N32" s="16">
        <f t="shared" si="3"/>
        <v>-1.3311E-5</v>
      </c>
    </row>
    <row r="33" spans="1:14" ht="15.75" thickBot="1">
      <c r="A33" s="3">
        <v>90</v>
      </c>
      <c r="B33" s="4">
        <v>90</v>
      </c>
      <c r="C33" s="4">
        <v>90</v>
      </c>
      <c r="D33" s="4">
        <v>5</v>
      </c>
      <c r="E33" s="4">
        <v>30</v>
      </c>
      <c r="F33" s="13">
        <f>29.9999</f>
        <v>29.9999</v>
      </c>
      <c r="G33" s="16">
        <f t="shared" si="0"/>
        <v>9.9999999999766942E-5</v>
      </c>
      <c r="H33" s="16">
        <f t="shared" si="1"/>
        <v>9.9999999999533886E-9</v>
      </c>
      <c r="K33" s="16">
        <f t="shared" si="2"/>
        <v>9.9999999999766942E-5</v>
      </c>
      <c r="N33" s="16">
        <f t="shared" si="3"/>
        <v>59.999899999999997</v>
      </c>
    </row>
    <row r="34" spans="1:14" ht="15.75" thickBot="1">
      <c r="A34" s="3">
        <v>90</v>
      </c>
      <c r="B34" s="4">
        <v>180</v>
      </c>
      <c r="C34" s="4">
        <v>180</v>
      </c>
      <c r="D34" s="4">
        <v>5</v>
      </c>
      <c r="E34" s="4">
        <v>0</v>
      </c>
      <c r="F34" s="13">
        <f>-2.2779*POWER(10,-5)</f>
        <v>-2.2779E-5</v>
      </c>
      <c r="G34" s="16">
        <f t="shared" si="0"/>
        <v>2.2779E-5</v>
      </c>
      <c r="H34" s="16">
        <f t="shared" si="1"/>
        <v>5.1888284099999995E-10</v>
      </c>
      <c r="K34" s="16">
        <f t="shared" si="2"/>
        <v>2.2779E-5</v>
      </c>
      <c r="N34" s="16">
        <f t="shared" si="3"/>
        <v>-2.2779E-5</v>
      </c>
    </row>
    <row r="35" spans="1:14" ht="15.75" thickBot="1">
      <c r="A35" s="3">
        <v>90</v>
      </c>
      <c r="B35" s="4">
        <v>270</v>
      </c>
      <c r="C35" s="4">
        <v>270</v>
      </c>
      <c r="D35" s="4">
        <v>5</v>
      </c>
      <c r="E35" s="4">
        <v>0</v>
      </c>
      <c r="F35" s="13">
        <f>-0.0022</f>
        <v>-2.2000000000000001E-3</v>
      </c>
      <c r="G35" s="16">
        <f t="shared" si="0"/>
        <v>2.2000000000000001E-3</v>
      </c>
      <c r="H35" s="16">
        <f t="shared" si="1"/>
        <v>4.8400000000000002E-6</v>
      </c>
      <c r="K35" s="16">
        <f t="shared" si="2"/>
        <v>2.2000000000000001E-3</v>
      </c>
      <c r="N35" s="16">
        <f t="shared" si="3"/>
        <v>-2.2000000000000001E-3</v>
      </c>
    </row>
    <row r="36" spans="1:14" ht="15.75" thickBot="1">
      <c r="A36" s="3">
        <v>270</v>
      </c>
      <c r="B36" s="4">
        <v>30</v>
      </c>
      <c r="C36" s="4">
        <v>330</v>
      </c>
      <c r="D36" s="4">
        <v>5</v>
      </c>
      <c r="E36" s="4">
        <v>0</v>
      </c>
      <c r="F36" s="13">
        <f>-0.0012</f>
        <v>-1.1999999999999999E-3</v>
      </c>
      <c r="G36" s="16">
        <f t="shared" si="0"/>
        <v>1.1999999999999999E-3</v>
      </c>
      <c r="H36" s="16">
        <f t="shared" si="1"/>
        <v>1.4399999999999998E-6</v>
      </c>
      <c r="K36" s="16">
        <f t="shared" si="2"/>
        <v>1.1999999999999999E-3</v>
      </c>
      <c r="N36" s="16">
        <f t="shared" si="3"/>
        <v>-1.1999999999999999E-3</v>
      </c>
    </row>
    <row r="37" spans="1:14" ht="15.75" thickBot="1">
      <c r="A37" s="3">
        <v>270</v>
      </c>
      <c r="B37" s="4">
        <v>90</v>
      </c>
      <c r="C37" s="4">
        <v>90</v>
      </c>
      <c r="D37" s="4">
        <v>5</v>
      </c>
      <c r="E37" s="4">
        <v>0</v>
      </c>
      <c r="F37" s="13">
        <f>-2.4502*POWER(10,-5)</f>
        <v>-2.4502000000000004E-5</v>
      </c>
      <c r="G37" s="16">
        <f t="shared" si="0"/>
        <v>2.4502000000000004E-5</v>
      </c>
      <c r="H37" s="16">
        <f t="shared" si="1"/>
        <v>6.0034800400000017E-10</v>
      </c>
      <c r="K37" s="16">
        <f t="shared" si="2"/>
        <v>2.4502000000000004E-5</v>
      </c>
      <c r="N37" s="16">
        <f t="shared" si="3"/>
        <v>-2.4502000000000004E-5</v>
      </c>
    </row>
    <row r="38" spans="1:14" ht="15.75" thickBot="1">
      <c r="A38" s="3">
        <v>270</v>
      </c>
      <c r="B38" s="4">
        <v>180</v>
      </c>
      <c r="C38" s="4">
        <v>180</v>
      </c>
      <c r="D38" s="4">
        <v>5</v>
      </c>
      <c r="E38" s="4">
        <v>0</v>
      </c>
      <c r="F38" s="13">
        <f>-0.0063</f>
        <v>-6.3E-3</v>
      </c>
      <c r="G38" s="16">
        <f t="shared" si="0"/>
        <v>6.3E-3</v>
      </c>
      <c r="H38" s="16">
        <f t="shared" si="1"/>
        <v>3.9690000000000001E-5</v>
      </c>
      <c r="K38" s="16">
        <f t="shared" si="2"/>
        <v>6.3E-3</v>
      </c>
      <c r="N38" s="16">
        <f t="shared" si="3"/>
        <v>-6.3E-3</v>
      </c>
    </row>
    <row r="39" spans="1:14" ht="15.75" thickBot="1">
      <c r="A39" s="3">
        <v>270</v>
      </c>
      <c r="B39" s="4">
        <v>270</v>
      </c>
      <c r="C39" s="4">
        <v>270</v>
      </c>
      <c r="D39" s="4">
        <v>5</v>
      </c>
      <c r="E39" s="4">
        <v>30</v>
      </c>
      <c r="F39" s="13">
        <v>29.618600000000001</v>
      </c>
      <c r="G39" s="16">
        <f t="shared" si="0"/>
        <v>0.3813999999999993</v>
      </c>
      <c r="H39" s="16">
        <f t="shared" si="1"/>
        <v>0.14546595999999945</v>
      </c>
      <c r="K39" s="16">
        <f t="shared" si="2"/>
        <v>0.3813999999999993</v>
      </c>
      <c r="N39" s="16">
        <f t="shared" si="3"/>
        <v>59.618600000000001</v>
      </c>
    </row>
    <row r="40" spans="1:14" ht="15.75" thickBot="1">
      <c r="A40" s="3">
        <v>330</v>
      </c>
      <c r="B40" s="4">
        <v>30</v>
      </c>
      <c r="C40" s="4">
        <v>330</v>
      </c>
      <c r="D40" s="4">
        <v>5</v>
      </c>
      <c r="E40" s="4">
        <v>0</v>
      </c>
      <c r="F40" s="13">
        <f>-0.0016</f>
        <v>-1.6000000000000001E-3</v>
      </c>
      <c r="G40" s="16">
        <f t="shared" si="0"/>
        <v>1.6000000000000001E-3</v>
      </c>
      <c r="H40" s="16">
        <f t="shared" si="1"/>
        <v>2.5600000000000001E-6</v>
      </c>
      <c r="K40" s="16">
        <f t="shared" si="2"/>
        <v>1.6000000000000001E-3</v>
      </c>
      <c r="N40" s="16">
        <f t="shared" si="3"/>
        <v>-1.6000000000000001E-3</v>
      </c>
    </row>
    <row r="41" spans="1:14" ht="15.75" thickBot="1">
      <c r="A41" s="3">
        <v>330</v>
      </c>
      <c r="B41" s="4">
        <v>330</v>
      </c>
      <c r="C41" s="4">
        <v>30</v>
      </c>
      <c r="D41" s="4">
        <v>5</v>
      </c>
      <c r="E41" s="4">
        <v>0</v>
      </c>
      <c r="F41" s="13">
        <f>-0.0052</f>
        <v>-5.1999999999999998E-3</v>
      </c>
      <c r="G41" s="16">
        <f t="shared" si="0"/>
        <v>5.1999999999999998E-3</v>
      </c>
      <c r="H41" s="16">
        <f t="shared" si="1"/>
        <v>2.7039999999999999E-5</v>
      </c>
      <c r="K41" s="16">
        <f t="shared" si="2"/>
        <v>5.1999999999999998E-3</v>
      </c>
      <c r="N41" s="16">
        <f t="shared" si="3"/>
        <v>-5.1999999999999998E-3</v>
      </c>
    </row>
    <row r="42" spans="1:14" ht="15.75" thickBot="1">
      <c r="A42" s="3">
        <v>330</v>
      </c>
      <c r="B42" s="4">
        <v>180</v>
      </c>
      <c r="C42" s="4">
        <v>180</v>
      </c>
      <c r="D42" s="4">
        <v>5</v>
      </c>
      <c r="E42" s="4">
        <v>0</v>
      </c>
      <c r="F42" s="13">
        <f>-0.0088</f>
        <v>-8.8000000000000005E-3</v>
      </c>
      <c r="G42" s="16">
        <f t="shared" si="0"/>
        <v>8.8000000000000005E-3</v>
      </c>
      <c r="H42" s="16">
        <f t="shared" si="1"/>
        <v>7.7440000000000004E-5</v>
      </c>
      <c r="K42" s="16">
        <f t="shared" si="2"/>
        <v>8.8000000000000005E-3</v>
      </c>
      <c r="N42" s="16">
        <f t="shared" si="3"/>
        <v>-8.8000000000000005E-3</v>
      </c>
    </row>
    <row r="43" spans="1:14" ht="15.75" thickBot="1">
      <c r="A43" s="3">
        <v>330</v>
      </c>
      <c r="B43" s="4">
        <v>270</v>
      </c>
      <c r="C43" s="4">
        <v>270</v>
      </c>
      <c r="D43" s="4">
        <v>5</v>
      </c>
      <c r="E43" s="4">
        <v>0</v>
      </c>
      <c r="F43" s="13">
        <f>-0.4911</f>
        <v>-0.49109999999999998</v>
      </c>
      <c r="G43" s="16">
        <f t="shared" si="0"/>
        <v>0.49109999999999998</v>
      </c>
      <c r="H43" s="16">
        <f t="shared" si="1"/>
        <v>0.24117920999999998</v>
      </c>
      <c r="K43" s="16">
        <f t="shared" si="2"/>
        <v>0.49109999999999998</v>
      </c>
      <c r="N43" s="16">
        <f t="shared" si="3"/>
        <v>-0.49109999999999998</v>
      </c>
    </row>
    <row r="44" spans="1:14" ht="15.75" thickBot="1">
      <c r="A44" s="3">
        <v>30</v>
      </c>
      <c r="B44" s="4">
        <v>30</v>
      </c>
      <c r="C44" s="4">
        <v>330</v>
      </c>
      <c r="D44" s="4">
        <v>5</v>
      </c>
      <c r="E44" s="4">
        <v>0</v>
      </c>
      <c r="F44" s="13">
        <f>6.7536*POWER(10,-6)</f>
        <v>6.7535999999999992E-6</v>
      </c>
      <c r="G44" s="16">
        <f t="shared" si="0"/>
        <v>-6.7535999999999992E-6</v>
      </c>
      <c r="H44" s="16">
        <f t="shared" si="1"/>
        <v>4.5611112959999989E-11</v>
      </c>
      <c r="K44" s="16">
        <f t="shared" si="2"/>
        <v>6.7535999999999992E-6</v>
      </c>
      <c r="N44" s="16">
        <f t="shared" si="3"/>
        <v>6.7535999999999992E-6</v>
      </c>
    </row>
    <row r="45" spans="1:14" ht="15.75" thickBot="1">
      <c r="A45" s="3">
        <v>30</v>
      </c>
      <c r="B45" s="4">
        <v>330</v>
      </c>
      <c r="C45" s="4">
        <v>30</v>
      </c>
      <c r="D45" s="4">
        <v>5</v>
      </c>
      <c r="E45" s="4">
        <v>0</v>
      </c>
      <c r="F45" s="13">
        <f>-5.7034*POWER(10,-6)</f>
        <v>-5.7034000000000003E-6</v>
      </c>
      <c r="G45" s="16">
        <f t="shared" si="0"/>
        <v>5.7034000000000003E-6</v>
      </c>
      <c r="H45" s="16">
        <f t="shared" si="1"/>
        <v>3.2528771560000006E-11</v>
      </c>
      <c r="K45" s="16">
        <f t="shared" si="2"/>
        <v>5.7034000000000003E-6</v>
      </c>
      <c r="N45" s="16">
        <f t="shared" si="3"/>
        <v>-5.7034000000000003E-6</v>
      </c>
    </row>
    <row r="46" spans="1:14" ht="15.75" thickBot="1">
      <c r="A46" s="3">
        <v>30</v>
      </c>
      <c r="B46" s="4">
        <v>90</v>
      </c>
      <c r="C46" s="4">
        <v>90</v>
      </c>
      <c r="D46" s="4">
        <v>5</v>
      </c>
      <c r="E46" s="4">
        <v>0</v>
      </c>
      <c r="F46" s="13">
        <f>-2.203*POWER(10,-4)</f>
        <v>-2.2029999999999999E-4</v>
      </c>
      <c r="G46" s="16">
        <f t="shared" si="0"/>
        <v>2.2029999999999999E-4</v>
      </c>
      <c r="H46" s="16">
        <f t="shared" si="1"/>
        <v>4.8532089999999996E-8</v>
      </c>
      <c r="K46" s="16">
        <f t="shared" si="2"/>
        <v>2.2029999999999999E-4</v>
      </c>
      <c r="N46" s="16">
        <f t="shared" si="3"/>
        <v>-2.2029999999999999E-4</v>
      </c>
    </row>
    <row r="47" spans="1:14" ht="15.75" thickBot="1">
      <c r="A47" s="3">
        <v>30</v>
      </c>
      <c r="B47" s="4">
        <v>270</v>
      </c>
      <c r="C47" s="4">
        <v>270</v>
      </c>
      <c r="D47" s="4">
        <v>5</v>
      </c>
      <c r="E47" s="4">
        <v>0</v>
      </c>
      <c r="F47" s="13">
        <f>-9.0469*POWER(10,-4)</f>
        <v>-9.0469000000000009E-4</v>
      </c>
      <c r="G47" s="16">
        <f t="shared" si="0"/>
        <v>9.0469000000000009E-4</v>
      </c>
      <c r="H47" s="16">
        <f t="shared" si="1"/>
        <v>8.1846399610000021E-7</v>
      </c>
      <c r="K47" s="16">
        <f t="shared" si="2"/>
        <v>9.0469000000000009E-4</v>
      </c>
      <c r="N47" s="16">
        <f t="shared" si="3"/>
        <v>-9.0469000000000009E-4</v>
      </c>
    </row>
    <row r="48" spans="1:14" ht="15.75" thickBot="1">
      <c r="A48" s="3">
        <v>180</v>
      </c>
      <c r="B48" s="4">
        <v>30</v>
      </c>
      <c r="C48" s="4">
        <v>330</v>
      </c>
      <c r="D48" s="4">
        <v>5</v>
      </c>
      <c r="E48" s="4">
        <v>0</v>
      </c>
      <c r="F48" s="13">
        <f>-9.6953*POWER(10,-5)</f>
        <v>-9.6953000000000005E-5</v>
      </c>
      <c r="G48" s="16">
        <f t="shared" si="0"/>
        <v>9.6953000000000005E-5</v>
      </c>
      <c r="H48" s="16">
        <f t="shared" si="1"/>
        <v>9.3998842090000006E-9</v>
      </c>
      <c r="K48" s="16">
        <f t="shared" si="2"/>
        <v>9.6953000000000005E-5</v>
      </c>
      <c r="N48" s="16">
        <f t="shared" si="3"/>
        <v>-9.6953000000000005E-5</v>
      </c>
    </row>
    <row r="49" spans="1:14" ht="15.75" thickBot="1">
      <c r="A49" s="3">
        <v>180</v>
      </c>
      <c r="B49" s="4">
        <v>330</v>
      </c>
      <c r="C49" s="4">
        <v>30</v>
      </c>
      <c r="D49" s="4">
        <v>5</v>
      </c>
      <c r="E49" s="4">
        <v>0</v>
      </c>
      <c r="F49" s="13">
        <f>-3.2185*POWER(10,-4)</f>
        <v>-3.2185000000000004E-4</v>
      </c>
      <c r="G49" s="16">
        <f t="shared" si="0"/>
        <v>3.2185000000000004E-4</v>
      </c>
      <c r="H49" s="16">
        <f t="shared" si="1"/>
        <v>1.0358742250000002E-7</v>
      </c>
      <c r="K49" s="16">
        <f t="shared" si="2"/>
        <v>3.2185000000000004E-4</v>
      </c>
      <c r="N49" s="16">
        <f t="shared" si="3"/>
        <v>-3.2185000000000004E-4</v>
      </c>
    </row>
    <row r="50" spans="1:14" ht="15.75" thickBot="1">
      <c r="A50" s="3">
        <v>180</v>
      </c>
      <c r="B50" s="4">
        <v>90</v>
      </c>
      <c r="C50" s="4">
        <v>90</v>
      </c>
      <c r="D50" s="4">
        <v>5</v>
      </c>
      <c r="E50" s="4">
        <v>0</v>
      </c>
      <c r="F50" s="13">
        <f>4.9374*POWER(10,-6)</f>
        <v>4.9374000000000004E-6</v>
      </c>
      <c r="G50" s="16">
        <f t="shared" si="0"/>
        <v>-4.9374000000000004E-6</v>
      </c>
      <c r="H50" s="16">
        <f t="shared" si="1"/>
        <v>2.4377918760000003E-11</v>
      </c>
      <c r="K50" s="16">
        <f t="shared" si="2"/>
        <v>4.9374000000000004E-6</v>
      </c>
      <c r="N50" s="16">
        <f t="shared" si="3"/>
        <v>4.9374000000000004E-6</v>
      </c>
    </row>
    <row r="51" spans="1:14" ht="15.75" thickBot="1">
      <c r="A51" s="3">
        <v>180</v>
      </c>
      <c r="B51" s="4">
        <v>180</v>
      </c>
      <c r="C51" s="4">
        <v>180</v>
      </c>
      <c r="D51" s="4">
        <v>5</v>
      </c>
      <c r="E51" s="4">
        <v>30</v>
      </c>
      <c r="F51" s="13">
        <f>29.9995</f>
        <v>29.999500000000001</v>
      </c>
      <c r="G51" s="16">
        <f t="shared" si="0"/>
        <v>4.9999999999883471E-4</v>
      </c>
      <c r="H51" s="16">
        <f t="shared" si="1"/>
        <v>2.4999999999883474E-7</v>
      </c>
      <c r="K51" s="16">
        <f t="shared" si="2"/>
        <v>4.9999999999883471E-4</v>
      </c>
      <c r="N51" s="16">
        <f t="shared" si="3"/>
        <v>59.999499999999998</v>
      </c>
    </row>
    <row r="52" spans="1:14" ht="15.75" thickBot="1">
      <c r="A52" s="3">
        <v>90</v>
      </c>
      <c r="B52" s="4">
        <v>330</v>
      </c>
      <c r="C52" s="4">
        <v>330</v>
      </c>
      <c r="D52" s="4">
        <v>5</v>
      </c>
      <c r="E52" s="4">
        <v>0</v>
      </c>
      <c r="F52" s="13">
        <f>-0.0039</f>
        <v>-3.8999999999999998E-3</v>
      </c>
      <c r="G52" s="16">
        <f t="shared" si="0"/>
        <v>3.8999999999999998E-3</v>
      </c>
      <c r="H52" s="16">
        <f t="shared" si="1"/>
        <v>1.5209999999999998E-5</v>
      </c>
      <c r="K52" s="16">
        <f t="shared" si="2"/>
        <v>3.8999999999999998E-3</v>
      </c>
      <c r="N52" s="16">
        <f t="shared" si="3"/>
        <v>-3.8999999999999998E-3</v>
      </c>
    </row>
    <row r="53" spans="1:14" ht="15.75" thickBot="1">
      <c r="A53" s="3">
        <v>90</v>
      </c>
      <c r="B53" s="4">
        <v>330</v>
      </c>
      <c r="C53" s="4">
        <v>90</v>
      </c>
      <c r="D53" s="4">
        <v>5</v>
      </c>
      <c r="E53" s="4">
        <v>0</v>
      </c>
      <c r="F53" s="13">
        <f>-3.7224*POWER(10,-5)</f>
        <v>-3.7224000000000001E-5</v>
      </c>
      <c r="G53" s="16">
        <f t="shared" si="0"/>
        <v>3.7224000000000001E-5</v>
      </c>
      <c r="H53" s="16">
        <f t="shared" si="1"/>
        <v>1.3856261760000001E-9</v>
      </c>
      <c r="K53" s="16">
        <f t="shared" si="2"/>
        <v>3.7224000000000001E-5</v>
      </c>
      <c r="N53" s="16">
        <f t="shared" si="3"/>
        <v>-3.7224000000000001E-5</v>
      </c>
    </row>
    <row r="54" spans="1:14" ht="15.75" thickBot="1">
      <c r="A54" s="3">
        <v>90</v>
      </c>
      <c r="B54" s="4">
        <v>330</v>
      </c>
      <c r="C54" s="4">
        <v>180</v>
      </c>
      <c r="D54" s="4">
        <v>5</v>
      </c>
      <c r="E54" s="4">
        <v>0</v>
      </c>
      <c r="F54" s="13">
        <f>-4.5734*POWER(10,-4)</f>
        <v>-4.5734000000000004E-4</v>
      </c>
      <c r="G54" s="16">
        <f t="shared" si="0"/>
        <v>4.5734000000000004E-4</v>
      </c>
      <c r="H54" s="16">
        <f t="shared" si="1"/>
        <v>2.0915987560000002E-7</v>
      </c>
      <c r="K54" s="16">
        <f t="shared" si="2"/>
        <v>4.5734000000000004E-4</v>
      </c>
      <c r="N54" s="16">
        <f t="shared" si="3"/>
        <v>-4.5734000000000004E-4</v>
      </c>
    </row>
    <row r="55" spans="1:14" ht="15.75" thickBot="1">
      <c r="A55" s="3">
        <v>90</v>
      </c>
      <c r="B55" s="4">
        <v>330</v>
      </c>
      <c r="C55" s="4">
        <v>270</v>
      </c>
      <c r="D55" s="4">
        <v>5</v>
      </c>
      <c r="E55" s="4">
        <v>0</v>
      </c>
      <c r="F55" s="13">
        <f>0.0031</f>
        <v>3.0999999999999999E-3</v>
      </c>
      <c r="G55" s="16">
        <f t="shared" si="0"/>
        <v>-3.0999999999999999E-3</v>
      </c>
      <c r="H55" s="16">
        <f t="shared" si="1"/>
        <v>9.6099999999999995E-6</v>
      </c>
      <c r="K55" s="16">
        <f t="shared" si="2"/>
        <v>3.0999999999999999E-3</v>
      </c>
      <c r="N55" s="16">
        <f t="shared" si="3"/>
        <v>3.0999999999999999E-3</v>
      </c>
    </row>
    <row r="56" spans="1:14" ht="15.75" thickBot="1">
      <c r="A56" s="3">
        <v>270</v>
      </c>
      <c r="B56" s="4">
        <v>330</v>
      </c>
      <c r="C56" s="4">
        <v>330</v>
      </c>
      <c r="D56" s="4">
        <v>5</v>
      </c>
      <c r="E56" s="4">
        <v>0</v>
      </c>
      <c r="F56" s="13">
        <f>-0.6016</f>
        <v>-0.60160000000000002</v>
      </c>
      <c r="G56" s="16">
        <f t="shared" si="0"/>
        <v>0.60160000000000002</v>
      </c>
      <c r="H56" s="16">
        <f t="shared" si="1"/>
        <v>0.36192256</v>
      </c>
      <c r="K56" s="16">
        <f t="shared" si="2"/>
        <v>0.60160000000000002</v>
      </c>
      <c r="N56" s="16">
        <f t="shared" si="3"/>
        <v>-0.60160000000000002</v>
      </c>
    </row>
    <row r="57" spans="1:14" ht="15.75" thickBot="1">
      <c r="A57" s="3">
        <v>270</v>
      </c>
      <c r="B57" s="4">
        <v>330</v>
      </c>
      <c r="C57" s="4">
        <v>90</v>
      </c>
      <c r="D57" s="4">
        <v>5</v>
      </c>
      <c r="E57" s="4">
        <v>0</v>
      </c>
      <c r="F57" s="13">
        <f>-0.0088</f>
        <v>-8.8000000000000005E-3</v>
      </c>
      <c r="G57" s="16">
        <f t="shared" si="0"/>
        <v>8.8000000000000005E-3</v>
      </c>
      <c r="H57" s="16">
        <f t="shared" si="1"/>
        <v>7.7440000000000004E-5</v>
      </c>
      <c r="K57" s="16">
        <f t="shared" si="2"/>
        <v>8.8000000000000005E-3</v>
      </c>
      <c r="N57" s="16">
        <f t="shared" si="3"/>
        <v>-8.8000000000000005E-3</v>
      </c>
    </row>
    <row r="58" spans="1:14" ht="15.75" thickBot="1">
      <c r="A58" s="3">
        <v>270</v>
      </c>
      <c r="B58" s="4">
        <v>330</v>
      </c>
      <c r="C58" s="4">
        <v>180</v>
      </c>
      <c r="D58" s="4">
        <v>5</v>
      </c>
      <c r="E58" s="4">
        <v>0</v>
      </c>
      <c r="F58" s="13">
        <f>-0.0889</f>
        <v>-8.8900000000000007E-2</v>
      </c>
      <c r="G58" s="16">
        <f t="shared" si="0"/>
        <v>8.8900000000000007E-2</v>
      </c>
      <c r="H58" s="16">
        <f t="shared" si="1"/>
        <v>7.9032100000000008E-3</v>
      </c>
      <c r="K58" s="16">
        <f t="shared" si="2"/>
        <v>8.8900000000000007E-2</v>
      </c>
      <c r="N58" s="16">
        <f t="shared" si="3"/>
        <v>-8.8900000000000007E-2</v>
      </c>
    </row>
    <row r="59" spans="1:14" ht="15.75" thickBot="1">
      <c r="A59" s="3">
        <v>270</v>
      </c>
      <c r="B59" s="4">
        <v>330</v>
      </c>
      <c r="C59" s="4">
        <v>270</v>
      </c>
      <c r="D59" s="4">
        <v>5</v>
      </c>
      <c r="E59" s="4">
        <v>0</v>
      </c>
      <c r="F59" s="13">
        <f>-0.491</f>
        <v>-0.49099999999999999</v>
      </c>
      <c r="G59" s="16">
        <f t="shared" si="0"/>
        <v>0.49099999999999999</v>
      </c>
      <c r="H59" s="16">
        <f t="shared" si="1"/>
        <v>0.24108099999999999</v>
      </c>
      <c r="K59" s="16">
        <f t="shared" si="2"/>
        <v>0.49099999999999999</v>
      </c>
      <c r="N59" s="16">
        <f t="shared" si="3"/>
        <v>-0.49099999999999999</v>
      </c>
    </row>
    <row r="60" spans="1:14" ht="15.75" thickBot="1">
      <c r="A60" s="3">
        <v>330</v>
      </c>
      <c r="B60" s="4">
        <v>330</v>
      </c>
      <c r="C60" s="4">
        <v>330</v>
      </c>
      <c r="D60" s="4">
        <v>5</v>
      </c>
      <c r="E60" s="4">
        <v>30</v>
      </c>
      <c r="F60" s="13">
        <f>29.2439</f>
        <v>29.2439</v>
      </c>
      <c r="G60" s="16">
        <f t="shared" si="0"/>
        <v>0.75609999999999999</v>
      </c>
      <c r="H60" s="16">
        <f t="shared" si="1"/>
        <v>0.57168721</v>
      </c>
      <c r="K60" s="16">
        <f t="shared" si="2"/>
        <v>0.75609999999999999</v>
      </c>
      <c r="N60" s="16">
        <f t="shared" si="3"/>
        <v>59.243899999999996</v>
      </c>
    </row>
    <row r="61" spans="1:14" ht="15.75" thickBot="1">
      <c r="A61" s="3">
        <v>330</v>
      </c>
      <c r="B61" s="4">
        <v>330</v>
      </c>
      <c r="C61" s="4">
        <v>90</v>
      </c>
      <c r="D61" s="4">
        <v>5</v>
      </c>
      <c r="E61" s="4">
        <v>30</v>
      </c>
      <c r="F61" s="13">
        <f>29.9882</f>
        <v>29.988199999999999</v>
      </c>
      <c r="G61" s="16">
        <f t="shared" si="0"/>
        <v>1.1800000000000921E-2</v>
      </c>
      <c r="H61" s="16">
        <f t="shared" si="1"/>
        <v>1.3924000000002174E-4</v>
      </c>
      <c r="K61" s="16">
        <f t="shared" si="2"/>
        <v>1.1800000000000921E-2</v>
      </c>
      <c r="N61" s="16">
        <f t="shared" si="3"/>
        <v>59.988199999999999</v>
      </c>
    </row>
    <row r="62" spans="1:14" ht="15.75" thickBot="1">
      <c r="A62" s="3">
        <v>330</v>
      </c>
      <c r="B62" s="4">
        <v>330</v>
      </c>
      <c r="C62" s="4">
        <v>180</v>
      </c>
      <c r="D62" s="4">
        <v>5</v>
      </c>
      <c r="E62" s="4">
        <v>30</v>
      </c>
      <c r="F62" s="13">
        <f>29.8835</f>
        <v>29.883500000000002</v>
      </c>
      <c r="G62" s="16">
        <f t="shared" si="0"/>
        <v>0.11649999999999849</v>
      </c>
      <c r="H62" s="16">
        <f t="shared" si="1"/>
        <v>1.3572249999999649E-2</v>
      </c>
      <c r="K62" s="16">
        <f t="shared" si="2"/>
        <v>0.11649999999999849</v>
      </c>
      <c r="N62" s="16">
        <f t="shared" si="3"/>
        <v>59.883499999999998</v>
      </c>
    </row>
    <row r="63" spans="1:14" ht="15.75" thickBot="1">
      <c r="A63" s="3">
        <v>330</v>
      </c>
      <c r="B63" s="4">
        <v>330</v>
      </c>
      <c r="C63" s="4">
        <v>270</v>
      </c>
      <c r="D63" s="4">
        <v>5</v>
      </c>
      <c r="E63" s="4">
        <v>30</v>
      </c>
      <c r="F63" s="13">
        <f>29.3763</f>
        <v>29.376300000000001</v>
      </c>
      <c r="G63" s="16">
        <f t="shared" si="0"/>
        <v>0.62369999999999948</v>
      </c>
      <c r="H63" s="16">
        <f t="shared" si="1"/>
        <v>0.38900168999999934</v>
      </c>
      <c r="K63" s="16">
        <f t="shared" si="2"/>
        <v>0.62369999999999948</v>
      </c>
      <c r="N63" s="16">
        <f t="shared" si="3"/>
        <v>59.376300000000001</v>
      </c>
    </row>
    <row r="64" spans="1:14" ht="15.75" thickBot="1">
      <c r="A64" s="3">
        <v>30</v>
      </c>
      <c r="B64" s="4">
        <v>330</v>
      </c>
      <c r="C64" s="4">
        <v>330</v>
      </c>
      <c r="D64" s="4">
        <v>5</v>
      </c>
      <c r="E64" s="4">
        <v>0</v>
      </c>
      <c r="F64" s="13">
        <v>-1.6000000000000001E-3</v>
      </c>
      <c r="G64" s="16">
        <f t="shared" si="0"/>
        <v>1.6000000000000001E-3</v>
      </c>
      <c r="H64" s="16">
        <f t="shared" si="1"/>
        <v>2.5600000000000001E-6</v>
      </c>
      <c r="K64" s="16">
        <f t="shared" si="2"/>
        <v>1.6000000000000001E-3</v>
      </c>
      <c r="N64" s="16">
        <f t="shared" si="3"/>
        <v>-1.6000000000000001E-3</v>
      </c>
    </row>
    <row r="65" spans="1:14" ht="15.75" thickBot="1">
      <c r="A65" s="3">
        <v>30</v>
      </c>
      <c r="B65" s="4">
        <v>330</v>
      </c>
      <c r="C65" s="4">
        <v>90</v>
      </c>
      <c r="D65" s="4">
        <v>5</v>
      </c>
      <c r="E65" s="4">
        <v>0</v>
      </c>
      <c r="F65" s="13">
        <f>-1.2377*POWER(10,-5)</f>
        <v>-1.2377000000000002E-5</v>
      </c>
      <c r="G65" s="16">
        <f t="shared" si="0"/>
        <v>1.2377000000000002E-5</v>
      </c>
      <c r="H65" s="16">
        <f t="shared" si="1"/>
        <v>1.5319012900000006E-10</v>
      </c>
      <c r="K65" s="16">
        <f t="shared" si="2"/>
        <v>1.2377000000000002E-5</v>
      </c>
      <c r="N65" s="16">
        <f t="shared" si="3"/>
        <v>-1.2377000000000002E-5</v>
      </c>
    </row>
    <row r="66" spans="1:14" ht="15.75" thickBot="1">
      <c r="A66" s="3">
        <v>30</v>
      </c>
      <c r="B66" s="4">
        <v>330</v>
      </c>
      <c r="C66" s="4">
        <v>180</v>
      </c>
      <c r="D66" s="4">
        <v>5</v>
      </c>
      <c r="E66" s="4">
        <v>0</v>
      </c>
      <c r="F66" s="13">
        <f>-1.7766*POWER(10,-4)</f>
        <v>-1.7766E-4</v>
      </c>
      <c r="G66" s="16">
        <f t="shared" si="0"/>
        <v>1.7766E-4</v>
      </c>
      <c r="H66" s="16">
        <f t="shared" si="1"/>
        <v>3.15630756E-8</v>
      </c>
      <c r="K66" s="16">
        <f t="shared" si="2"/>
        <v>1.7766E-4</v>
      </c>
      <c r="N66" s="16">
        <f t="shared" si="3"/>
        <v>-1.7766E-4</v>
      </c>
    </row>
    <row r="67" spans="1:14" ht="15.75" thickBot="1">
      <c r="A67" s="3">
        <v>30</v>
      </c>
      <c r="B67" s="4">
        <v>330</v>
      </c>
      <c r="C67" s="4">
        <v>270</v>
      </c>
      <c r="D67" s="4">
        <v>5</v>
      </c>
      <c r="E67" s="4">
        <v>-30</v>
      </c>
      <c r="F67" s="13">
        <f>-30.0013</f>
        <v>-30.001300000000001</v>
      </c>
      <c r="G67" s="16">
        <f t="shared" ref="G67:G130" si="4">E67-F67</f>
        <v>1.300000000000523E-3</v>
      </c>
      <c r="H67" s="16">
        <f t="shared" ref="H67:H130" si="5">G67^2</f>
        <v>1.6900000000013596E-6</v>
      </c>
      <c r="K67" s="16">
        <f t="shared" ref="K67:K130" si="6">ABS(G67)</f>
        <v>1.300000000000523E-3</v>
      </c>
      <c r="N67" s="16">
        <f t="shared" ref="N67:N130" si="7">E67+F67</f>
        <v>-60.001300000000001</v>
      </c>
    </row>
    <row r="68" spans="1:14" ht="15.75" thickBot="1">
      <c r="A68" s="3">
        <v>180</v>
      </c>
      <c r="B68" s="4">
        <v>330</v>
      </c>
      <c r="C68" s="4">
        <v>330</v>
      </c>
      <c r="D68" s="4">
        <v>5</v>
      </c>
      <c r="E68" s="4">
        <v>0</v>
      </c>
      <c r="F68" s="13">
        <f>-0.0676</f>
        <v>-6.7599999999999993E-2</v>
      </c>
      <c r="G68" s="16">
        <f t="shared" si="4"/>
        <v>6.7599999999999993E-2</v>
      </c>
      <c r="H68" s="16">
        <f t="shared" si="5"/>
        <v>4.5697599999999991E-3</v>
      </c>
      <c r="K68" s="16">
        <f t="shared" si="6"/>
        <v>6.7599999999999993E-2</v>
      </c>
      <c r="N68" s="16">
        <f t="shared" si="7"/>
        <v>-6.7599999999999993E-2</v>
      </c>
    </row>
    <row r="69" spans="1:14" ht="15.75" thickBot="1">
      <c r="A69" s="3">
        <v>180</v>
      </c>
      <c r="B69" s="4">
        <v>330</v>
      </c>
      <c r="C69" s="4">
        <v>90</v>
      </c>
      <c r="D69" s="4">
        <v>5</v>
      </c>
      <c r="E69" s="4">
        <v>0</v>
      </c>
      <c r="F69" s="13">
        <f>-7.8407*POWER(10,-4)</f>
        <v>-7.8406999999999999E-4</v>
      </c>
      <c r="G69" s="16">
        <f t="shared" si="4"/>
        <v>7.8406999999999999E-4</v>
      </c>
      <c r="H69" s="16">
        <f t="shared" si="5"/>
        <v>6.1476576489999996E-7</v>
      </c>
      <c r="K69" s="16">
        <f t="shared" si="6"/>
        <v>7.8406999999999999E-4</v>
      </c>
      <c r="N69" s="16">
        <f t="shared" si="7"/>
        <v>-7.8406999999999999E-4</v>
      </c>
    </row>
    <row r="70" spans="1:14" ht="15.75" thickBot="1">
      <c r="A70" s="3">
        <v>180</v>
      </c>
      <c r="B70" s="4">
        <v>330</v>
      </c>
      <c r="C70" s="4">
        <v>180</v>
      </c>
      <c r="D70" s="4">
        <v>5</v>
      </c>
      <c r="E70" s="4">
        <v>0</v>
      </c>
      <c r="F70" s="13">
        <f>-0.0088</f>
        <v>-8.8000000000000005E-3</v>
      </c>
      <c r="G70" s="16">
        <f t="shared" si="4"/>
        <v>8.8000000000000005E-3</v>
      </c>
      <c r="H70" s="16">
        <f t="shared" si="5"/>
        <v>7.7440000000000004E-5</v>
      </c>
      <c r="K70" s="16">
        <f t="shared" si="6"/>
        <v>8.8000000000000005E-3</v>
      </c>
      <c r="N70" s="16">
        <f t="shared" si="7"/>
        <v>-8.8000000000000005E-3</v>
      </c>
    </row>
    <row r="71" spans="1:14" ht="15.75" thickBot="1">
      <c r="A71" s="3">
        <v>180</v>
      </c>
      <c r="B71" s="4">
        <v>330</v>
      </c>
      <c r="C71" s="4">
        <v>270</v>
      </c>
      <c r="D71" s="4">
        <v>5</v>
      </c>
      <c r="E71" s="4">
        <v>0</v>
      </c>
      <c r="F71" s="13">
        <f>-0.0538</f>
        <v>-5.3800000000000001E-2</v>
      </c>
      <c r="G71" s="16">
        <f t="shared" si="4"/>
        <v>5.3800000000000001E-2</v>
      </c>
      <c r="H71" s="16">
        <f t="shared" si="5"/>
        <v>2.8944399999999999E-3</v>
      </c>
      <c r="K71" s="16">
        <f t="shared" si="6"/>
        <v>5.3800000000000001E-2</v>
      </c>
      <c r="N71" s="16">
        <f t="shared" si="7"/>
        <v>-5.3800000000000001E-2</v>
      </c>
    </row>
    <row r="72" spans="1:14" ht="15.75" thickBot="1">
      <c r="A72" s="3">
        <v>90</v>
      </c>
      <c r="B72" s="4">
        <v>30</v>
      </c>
      <c r="C72" s="4">
        <v>30</v>
      </c>
      <c r="D72" s="4">
        <v>5</v>
      </c>
      <c r="E72" s="4">
        <v>0</v>
      </c>
      <c r="F72" s="13">
        <f>-2.0306*POWER(10,-4)</f>
        <v>-2.0306000000000002E-4</v>
      </c>
      <c r="G72" s="16">
        <f t="shared" si="4"/>
        <v>2.0306000000000002E-4</v>
      </c>
      <c r="H72" s="16">
        <f t="shared" si="5"/>
        <v>4.1233363600000013E-8</v>
      </c>
      <c r="K72" s="16">
        <f t="shared" si="6"/>
        <v>2.0306000000000002E-4</v>
      </c>
      <c r="N72" s="16">
        <f t="shared" si="7"/>
        <v>-2.0306000000000002E-4</v>
      </c>
    </row>
    <row r="73" spans="1:14" ht="15.75" thickBot="1">
      <c r="A73" s="3">
        <v>90</v>
      </c>
      <c r="B73" s="4">
        <v>30</v>
      </c>
      <c r="C73" s="4">
        <v>90</v>
      </c>
      <c r="D73" s="4">
        <v>5</v>
      </c>
      <c r="E73" s="4">
        <v>0</v>
      </c>
      <c r="F73" s="13">
        <f>-1.6072*POWER(10,-4)</f>
        <v>-1.6071999999999999E-4</v>
      </c>
      <c r="G73" s="16">
        <f t="shared" si="4"/>
        <v>1.6071999999999999E-4</v>
      </c>
      <c r="H73" s="16">
        <f t="shared" si="5"/>
        <v>2.5830918399999999E-8</v>
      </c>
      <c r="K73" s="16">
        <f t="shared" si="6"/>
        <v>1.6071999999999999E-4</v>
      </c>
      <c r="N73" s="16">
        <f t="shared" si="7"/>
        <v>-1.6071999999999999E-4</v>
      </c>
    </row>
    <row r="74" spans="1:14" ht="15.75" thickBot="1">
      <c r="A74" s="3">
        <v>90</v>
      </c>
      <c r="B74" s="4">
        <v>30</v>
      </c>
      <c r="C74" s="4">
        <v>180</v>
      </c>
      <c r="D74" s="4">
        <v>5</v>
      </c>
      <c r="E74" s="4">
        <v>0</v>
      </c>
      <c r="F74" s="13">
        <f>5.7917*POWER(10,-7)</f>
        <v>5.7916999999999991E-7</v>
      </c>
      <c r="G74" s="16">
        <f t="shared" si="4"/>
        <v>-5.7916999999999991E-7</v>
      </c>
      <c r="H74" s="16">
        <f t="shared" si="5"/>
        <v>3.3543788889999988E-13</v>
      </c>
      <c r="K74" s="16">
        <f t="shared" si="6"/>
        <v>5.7916999999999991E-7</v>
      </c>
      <c r="N74" s="16">
        <f t="shared" si="7"/>
        <v>5.7916999999999991E-7</v>
      </c>
    </row>
    <row r="75" spans="1:14" ht="15.75" thickBot="1">
      <c r="A75" s="3">
        <v>90</v>
      </c>
      <c r="B75" s="4">
        <v>30</v>
      </c>
      <c r="C75" s="4">
        <v>270</v>
      </c>
      <c r="D75" s="4">
        <v>5</v>
      </c>
      <c r="E75" s="4">
        <v>0</v>
      </c>
      <c r="F75" s="13">
        <f>1.0989*POWER(10,-5)</f>
        <v>1.0989000000000001E-5</v>
      </c>
      <c r="G75" s="16">
        <f t="shared" si="4"/>
        <v>-1.0989000000000001E-5</v>
      </c>
      <c r="H75" s="16">
        <f t="shared" si="5"/>
        <v>1.2075812100000003E-10</v>
      </c>
      <c r="K75" s="16">
        <f t="shared" si="6"/>
        <v>1.0989000000000001E-5</v>
      </c>
      <c r="N75" s="16">
        <f t="shared" si="7"/>
        <v>1.0989000000000001E-5</v>
      </c>
    </row>
    <row r="76" spans="1:14" ht="15.75" thickBot="1">
      <c r="A76" s="3">
        <v>270</v>
      </c>
      <c r="B76" s="4">
        <v>30</v>
      </c>
      <c r="C76" s="4">
        <v>30</v>
      </c>
      <c r="D76" s="4">
        <v>5</v>
      </c>
      <c r="E76" s="4">
        <v>0</v>
      </c>
      <c r="F76" s="13">
        <f>-4.2912*POWER(10,-6)</f>
        <v>-4.2911999999999997E-6</v>
      </c>
      <c r="G76" s="16">
        <f t="shared" si="4"/>
        <v>4.2911999999999997E-6</v>
      </c>
      <c r="H76" s="16">
        <f t="shared" si="5"/>
        <v>1.8414397439999998E-11</v>
      </c>
      <c r="K76" s="16">
        <f t="shared" si="6"/>
        <v>4.2911999999999997E-6</v>
      </c>
      <c r="N76" s="16">
        <f t="shared" si="7"/>
        <v>-4.2911999999999997E-6</v>
      </c>
    </row>
    <row r="77" spans="1:14" ht="15.75" thickBot="1">
      <c r="A77" s="3">
        <v>270</v>
      </c>
      <c r="B77" s="4">
        <v>30</v>
      </c>
      <c r="C77" s="4">
        <v>90</v>
      </c>
      <c r="D77" s="4">
        <v>5</v>
      </c>
      <c r="E77" s="4">
        <v>0</v>
      </c>
      <c r="F77" s="13">
        <f>-7.0181*POWER(10,-6)</f>
        <v>-7.0180999999999989E-6</v>
      </c>
      <c r="G77" s="16">
        <f t="shared" si="4"/>
        <v>7.0180999999999989E-6</v>
      </c>
      <c r="H77" s="16">
        <f t="shared" si="5"/>
        <v>4.9253727609999985E-11</v>
      </c>
      <c r="K77" s="16">
        <f t="shared" si="6"/>
        <v>7.0180999999999989E-6</v>
      </c>
      <c r="N77" s="16">
        <f t="shared" si="7"/>
        <v>-7.0180999999999989E-6</v>
      </c>
    </row>
    <row r="78" spans="1:14" ht="15.75" thickBot="1">
      <c r="A78" s="3">
        <v>270</v>
      </c>
      <c r="B78" s="4">
        <v>30</v>
      </c>
      <c r="C78" s="4">
        <v>180</v>
      </c>
      <c r="D78" s="4">
        <v>5</v>
      </c>
      <c r="E78" s="4">
        <v>0</v>
      </c>
      <c r="F78" s="13">
        <f>-1.1736*POWER(10,-4)</f>
        <v>-1.1736E-4</v>
      </c>
      <c r="G78" s="16">
        <f t="shared" si="4"/>
        <v>1.1736E-4</v>
      </c>
      <c r="H78" s="16">
        <f t="shared" si="5"/>
        <v>1.3773369600000001E-8</v>
      </c>
      <c r="K78" s="16">
        <f t="shared" si="6"/>
        <v>1.1736E-4</v>
      </c>
      <c r="N78" s="16">
        <f t="shared" si="7"/>
        <v>-1.1736E-4</v>
      </c>
    </row>
    <row r="79" spans="1:14" ht="15.75" thickBot="1">
      <c r="A79" s="3">
        <v>270</v>
      </c>
      <c r="B79" s="4">
        <v>30</v>
      </c>
      <c r="C79" s="4">
        <v>270</v>
      </c>
      <c r="D79" s="4">
        <v>5</v>
      </c>
      <c r="E79" s="4">
        <v>0</v>
      </c>
      <c r="F79" s="13">
        <f>-8.8645*POWER(10,-4)</f>
        <v>-8.8645E-4</v>
      </c>
      <c r="G79" s="16">
        <f t="shared" si="4"/>
        <v>8.8645E-4</v>
      </c>
      <c r="H79" s="16">
        <f t="shared" si="5"/>
        <v>7.8579360249999999E-7</v>
      </c>
      <c r="K79" s="16">
        <f t="shared" si="6"/>
        <v>8.8645E-4</v>
      </c>
      <c r="N79" s="16">
        <f t="shared" si="7"/>
        <v>-8.8645E-4</v>
      </c>
    </row>
    <row r="80" spans="1:14" ht="15.75" thickBot="1">
      <c r="A80" s="3">
        <v>330</v>
      </c>
      <c r="B80" s="4">
        <v>30</v>
      </c>
      <c r="C80" s="4">
        <v>30</v>
      </c>
      <c r="D80" s="4">
        <v>5</v>
      </c>
      <c r="E80" s="4">
        <v>0</v>
      </c>
      <c r="F80" s="13">
        <f>-4.0875*POWER(10,-6)</f>
        <v>-4.0875000000000003E-6</v>
      </c>
      <c r="G80" s="16">
        <f t="shared" si="4"/>
        <v>4.0875000000000003E-6</v>
      </c>
      <c r="H80" s="16">
        <f t="shared" si="5"/>
        <v>1.6707656250000002E-11</v>
      </c>
      <c r="K80" s="16">
        <f t="shared" si="6"/>
        <v>4.0875000000000003E-6</v>
      </c>
      <c r="N80" s="16">
        <f t="shared" si="7"/>
        <v>-4.0875000000000003E-6</v>
      </c>
    </row>
    <row r="81" spans="1:14" ht="15.75" thickBot="1">
      <c r="A81" s="3">
        <v>330</v>
      </c>
      <c r="B81" s="4">
        <v>30</v>
      </c>
      <c r="C81" s="4">
        <v>90</v>
      </c>
      <c r="D81" s="4">
        <v>5</v>
      </c>
      <c r="E81" s="4">
        <v>-60</v>
      </c>
      <c r="F81" s="13">
        <f>-60</f>
        <v>-60</v>
      </c>
      <c r="G81" s="16">
        <f t="shared" si="4"/>
        <v>0</v>
      </c>
      <c r="H81" s="16">
        <f t="shared" si="5"/>
        <v>0</v>
      </c>
      <c r="K81" s="16">
        <f t="shared" si="6"/>
        <v>0</v>
      </c>
      <c r="N81" s="16">
        <f t="shared" si="7"/>
        <v>-120</v>
      </c>
    </row>
    <row r="82" spans="1:14" ht="15.75" thickBot="1">
      <c r="A82" s="3">
        <v>330</v>
      </c>
      <c r="B82" s="4">
        <v>30</v>
      </c>
      <c r="C82" s="4">
        <v>180</v>
      </c>
      <c r="D82" s="4">
        <v>5</v>
      </c>
      <c r="E82" s="4">
        <v>0</v>
      </c>
      <c r="F82" s="13">
        <f>-1.7868*POWER(10,-4)</f>
        <v>-1.7867999999999999E-4</v>
      </c>
      <c r="G82" s="16">
        <f t="shared" si="4"/>
        <v>1.7867999999999999E-4</v>
      </c>
      <c r="H82" s="16">
        <f t="shared" si="5"/>
        <v>3.1926542399999998E-8</v>
      </c>
      <c r="K82" s="16">
        <f t="shared" si="6"/>
        <v>1.7867999999999999E-4</v>
      </c>
      <c r="N82" s="16">
        <f t="shared" si="7"/>
        <v>-1.7867999999999999E-4</v>
      </c>
    </row>
    <row r="83" spans="1:14" ht="15.75" thickBot="1">
      <c r="A83" s="3">
        <v>330</v>
      </c>
      <c r="B83" s="4">
        <v>30</v>
      </c>
      <c r="C83" s="4">
        <v>270</v>
      </c>
      <c r="D83" s="4">
        <v>5</v>
      </c>
      <c r="E83" s="4">
        <v>0</v>
      </c>
      <c r="F83" s="13">
        <f>-0.0012</f>
        <v>-1.1999999999999999E-3</v>
      </c>
      <c r="G83" s="16">
        <f t="shared" si="4"/>
        <v>1.1999999999999999E-3</v>
      </c>
      <c r="H83" s="16">
        <f t="shared" si="5"/>
        <v>1.4399999999999998E-6</v>
      </c>
      <c r="K83" s="16">
        <f t="shared" si="6"/>
        <v>1.1999999999999999E-3</v>
      </c>
      <c r="N83" s="16">
        <f t="shared" si="7"/>
        <v>-1.1999999999999999E-3</v>
      </c>
    </row>
    <row r="84" spans="1:14" ht="15.75" thickBot="1">
      <c r="A84" s="3">
        <v>30</v>
      </c>
      <c r="B84" s="4">
        <v>30</v>
      </c>
      <c r="C84" s="4">
        <v>30</v>
      </c>
      <c r="D84" s="4">
        <v>5</v>
      </c>
      <c r="E84" s="4">
        <v>30</v>
      </c>
      <c r="F84" s="13">
        <f>29.9998</f>
        <v>29.9998</v>
      </c>
      <c r="G84" s="16">
        <f t="shared" si="4"/>
        <v>1.9999999999953388E-4</v>
      </c>
      <c r="H84" s="16">
        <f t="shared" si="5"/>
        <v>3.9999999999813554E-8</v>
      </c>
      <c r="K84" s="16">
        <f t="shared" si="6"/>
        <v>1.9999999999953388E-4</v>
      </c>
      <c r="N84" s="16">
        <f t="shared" si="7"/>
        <v>59.9998</v>
      </c>
    </row>
    <row r="85" spans="1:14" ht="15.75" thickBot="1">
      <c r="A85" s="3">
        <v>30</v>
      </c>
      <c r="B85" s="4">
        <v>30</v>
      </c>
      <c r="C85" s="4">
        <v>90</v>
      </c>
      <c r="D85" s="4">
        <v>5</v>
      </c>
      <c r="E85" s="4">
        <v>-30</v>
      </c>
      <c r="F85" s="13">
        <f>-29.9992</f>
        <v>-29.999199999999998</v>
      </c>
      <c r="G85" s="16">
        <f t="shared" si="4"/>
        <v>-8.0000000000168825E-4</v>
      </c>
      <c r="H85" s="16">
        <f t="shared" si="5"/>
        <v>6.400000000027012E-7</v>
      </c>
      <c r="K85" s="16">
        <f t="shared" si="6"/>
        <v>8.0000000000168825E-4</v>
      </c>
      <c r="N85" s="16">
        <f t="shared" si="7"/>
        <v>-59.999200000000002</v>
      </c>
    </row>
    <row r="86" spans="1:14" ht="15.75" thickBot="1">
      <c r="A86" s="3">
        <v>30</v>
      </c>
      <c r="B86" s="4">
        <v>30</v>
      </c>
      <c r="C86" s="4">
        <v>180</v>
      </c>
      <c r="D86" s="4">
        <v>5</v>
      </c>
      <c r="E86" s="4">
        <v>-30</v>
      </c>
      <c r="F86" s="13">
        <f>-30</f>
        <v>-30</v>
      </c>
      <c r="G86" s="16">
        <f t="shared" si="4"/>
        <v>0</v>
      </c>
      <c r="H86" s="16">
        <f t="shared" si="5"/>
        <v>0</v>
      </c>
      <c r="K86" s="16">
        <f t="shared" si="6"/>
        <v>0</v>
      </c>
      <c r="N86" s="16">
        <f t="shared" si="7"/>
        <v>-60</v>
      </c>
    </row>
    <row r="87" spans="1:14" ht="15.75" thickBot="1">
      <c r="A87" s="3">
        <v>30</v>
      </c>
      <c r="B87" s="4">
        <v>30</v>
      </c>
      <c r="C87" s="4">
        <v>270</v>
      </c>
      <c r="D87" s="4">
        <v>5</v>
      </c>
      <c r="E87" s="4">
        <v>30</v>
      </c>
      <c r="F87" s="13">
        <f>30</f>
        <v>30</v>
      </c>
      <c r="G87" s="16">
        <f t="shared" si="4"/>
        <v>0</v>
      </c>
      <c r="H87" s="16">
        <f t="shared" si="5"/>
        <v>0</v>
      </c>
      <c r="K87" s="16">
        <f t="shared" si="6"/>
        <v>0</v>
      </c>
      <c r="N87" s="16">
        <f t="shared" si="7"/>
        <v>60</v>
      </c>
    </row>
    <row r="88" spans="1:14" ht="15.75" thickBot="1">
      <c r="A88" s="3">
        <v>180</v>
      </c>
      <c r="B88" s="4">
        <v>30</v>
      </c>
      <c r="C88" s="4">
        <v>30</v>
      </c>
      <c r="D88" s="4">
        <v>5</v>
      </c>
      <c r="E88" s="4">
        <v>0</v>
      </c>
      <c r="F88" s="13">
        <f>7.5024*POWER(10,-6)</f>
        <v>7.5023999999999995E-6</v>
      </c>
      <c r="G88" s="16">
        <f t="shared" si="4"/>
        <v>-7.5023999999999995E-6</v>
      </c>
      <c r="H88" s="16">
        <f t="shared" si="5"/>
        <v>5.628600575999999E-11</v>
      </c>
      <c r="K88" s="16">
        <f t="shared" si="6"/>
        <v>7.5023999999999995E-6</v>
      </c>
      <c r="N88" s="16">
        <f t="shared" si="7"/>
        <v>7.5023999999999995E-6</v>
      </c>
    </row>
    <row r="89" spans="1:14" ht="15.75" thickBot="1">
      <c r="A89" s="3">
        <v>180</v>
      </c>
      <c r="B89" s="4">
        <v>30</v>
      </c>
      <c r="C89" s="4">
        <v>90</v>
      </c>
      <c r="D89" s="4">
        <v>5</v>
      </c>
      <c r="E89" s="4">
        <v>0</v>
      </c>
      <c r="F89" s="13">
        <f>-1.8167*POWER(10,-7)</f>
        <v>-1.8166999999999998E-7</v>
      </c>
      <c r="G89" s="16">
        <f t="shared" si="4"/>
        <v>1.8166999999999998E-7</v>
      </c>
      <c r="H89" s="16">
        <f t="shared" si="5"/>
        <v>3.3003988899999996E-14</v>
      </c>
      <c r="K89" s="16">
        <f t="shared" si="6"/>
        <v>1.8166999999999998E-7</v>
      </c>
      <c r="N89" s="16">
        <f t="shared" si="7"/>
        <v>-1.8166999999999998E-7</v>
      </c>
    </row>
    <row r="90" spans="1:14" ht="15.75" thickBot="1">
      <c r="A90" s="3">
        <v>180</v>
      </c>
      <c r="B90" s="4">
        <v>30</v>
      </c>
      <c r="C90" s="4">
        <v>180</v>
      </c>
      <c r="D90" s="4">
        <v>5</v>
      </c>
      <c r="E90" s="4">
        <v>0</v>
      </c>
      <c r="F90" s="13">
        <f>-6.9709*POWER(10,-6)</f>
        <v>-6.9708999999999996E-6</v>
      </c>
      <c r="G90" s="16">
        <f t="shared" si="4"/>
        <v>6.9708999999999996E-6</v>
      </c>
      <c r="H90" s="16">
        <f t="shared" si="5"/>
        <v>4.8593446809999996E-11</v>
      </c>
      <c r="K90" s="16">
        <f t="shared" si="6"/>
        <v>6.9708999999999996E-6</v>
      </c>
      <c r="N90" s="16">
        <f t="shared" si="7"/>
        <v>-6.9708999999999996E-6</v>
      </c>
    </row>
    <row r="91" spans="1:14" ht="15.75" thickBot="1">
      <c r="A91" s="3">
        <v>180</v>
      </c>
      <c r="B91" s="4">
        <v>30</v>
      </c>
      <c r="C91" s="4">
        <v>270</v>
      </c>
      <c r="D91" s="4">
        <v>5</v>
      </c>
      <c r="E91" s="4">
        <v>0</v>
      </c>
      <c r="F91" s="13">
        <f>-6.922*POWER(10,-5)</f>
        <v>-6.9220000000000005E-5</v>
      </c>
      <c r="G91" s="16">
        <f t="shared" si="4"/>
        <v>6.9220000000000005E-5</v>
      </c>
      <c r="H91" s="16">
        <f t="shared" si="5"/>
        <v>4.7914084000000008E-9</v>
      </c>
      <c r="K91" s="16">
        <f t="shared" si="6"/>
        <v>6.9220000000000005E-5</v>
      </c>
      <c r="N91" s="16">
        <f t="shared" si="7"/>
        <v>-6.9220000000000005E-5</v>
      </c>
    </row>
    <row r="92" spans="1:14" ht="15.75" thickBot="1">
      <c r="A92" s="3">
        <v>90</v>
      </c>
      <c r="B92" s="4">
        <v>90</v>
      </c>
      <c r="C92" s="4">
        <v>330</v>
      </c>
      <c r="D92" s="4">
        <v>5</v>
      </c>
      <c r="E92" s="4">
        <v>30</v>
      </c>
      <c r="F92" s="13">
        <f>30</f>
        <v>30</v>
      </c>
      <c r="G92" s="16">
        <f t="shared" si="4"/>
        <v>0</v>
      </c>
      <c r="H92" s="16">
        <f t="shared" si="5"/>
        <v>0</v>
      </c>
      <c r="K92" s="16">
        <f t="shared" si="6"/>
        <v>0</v>
      </c>
      <c r="N92" s="16">
        <f t="shared" si="7"/>
        <v>60</v>
      </c>
    </row>
    <row r="93" spans="1:14" ht="15.75" thickBot="1">
      <c r="A93" s="3">
        <v>90</v>
      </c>
      <c r="B93" s="4">
        <v>90</v>
      </c>
      <c r="C93" s="4">
        <v>30</v>
      </c>
      <c r="D93" s="4">
        <v>5</v>
      </c>
      <c r="E93" s="4">
        <v>30</v>
      </c>
      <c r="F93" s="13">
        <f>30.0004</f>
        <v>30.000399999999999</v>
      </c>
      <c r="G93" s="16">
        <f t="shared" si="4"/>
        <v>-3.9999999999906777E-4</v>
      </c>
      <c r="H93" s="16">
        <f t="shared" si="5"/>
        <v>1.5999999999925422E-7</v>
      </c>
      <c r="K93" s="16">
        <f t="shared" si="6"/>
        <v>3.9999999999906777E-4</v>
      </c>
      <c r="N93" s="16">
        <f t="shared" si="7"/>
        <v>60.000399999999999</v>
      </c>
    </row>
    <row r="94" spans="1:14" ht="15.75" thickBot="1">
      <c r="A94" s="3">
        <v>90</v>
      </c>
      <c r="B94" s="4">
        <v>90</v>
      </c>
      <c r="C94" s="4">
        <v>180</v>
      </c>
      <c r="D94" s="4">
        <v>5</v>
      </c>
      <c r="E94" s="4">
        <v>-30</v>
      </c>
      <c r="F94" s="13">
        <f>-30</f>
        <v>-30</v>
      </c>
      <c r="G94" s="16">
        <f t="shared" si="4"/>
        <v>0</v>
      </c>
      <c r="H94" s="16">
        <f t="shared" si="5"/>
        <v>0</v>
      </c>
      <c r="K94" s="16">
        <f t="shared" si="6"/>
        <v>0</v>
      </c>
      <c r="N94" s="16">
        <f t="shared" si="7"/>
        <v>-60</v>
      </c>
    </row>
    <row r="95" spans="1:14" ht="15.75" thickBot="1">
      <c r="A95" s="3">
        <v>90</v>
      </c>
      <c r="B95" s="4">
        <v>90</v>
      </c>
      <c r="C95" s="4">
        <v>270</v>
      </c>
      <c r="D95" s="4">
        <v>5</v>
      </c>
      <c r="E95" s="4">
        <v>60</v>
      </c>
      <c r="F95" s="13">
        <f>60</f>
        <v>60</v>
      </c>
      <c r="G95" s="16">
        <f t="shared" si="4"/>
        <v>0</v>
      </c>
      <c r="H95" s="16">
        <f t="shared" si="5"/>
        <v>0</v>
      </c>
      <c r="K95" s="16">
        <f t="shared" si="6"/>
        <v>0</v>
      </c>
      <c r="N95" s="16">
        <f t="shared" si="7"/>
        <v>120</v>
      </c>
    </row>
    <row r="96" spans="1:14" ht="15.75" thickBot="1">
      <c r="A96" s="3">
        <v>270</v>
      </c>
      <c r="B96" s="4">
        <v>90</v>
      </c>
      <c r="C96" s="4">
        <v>330</v>
      </c>
      <c r="D96" s="4">
        <v>5</v>
      </c>
      <c r="E96" s="4">
        <v>0</v>
      </c>
      <c r="F96" s="13">
        <f>-0.0029</f>
        <v>-2.8999999999999998E-3</v>
      </c>
      <c r="G96" s="16">
        <f t="shared" si="4"/>
        <v>2.8999999999999998E-3</v>
      </c>
      <c r="H96" s="16">
        <f t="shared" si="5"/>
        <v>8.4099999999999991E-6</v>
      </c>
      <c r="K96" s="16">
        <f t="shared" si="6"/>
        <v>2.8999999999999998E-3</v>
      </c>
      <c r="N96" s="16">
        <f t="shared" si="7"/>
        <v>-2.8999999999999998E-3</v>
      </c>
    </row>
    <row r="97" spans="1:14" ht="15.75" thickBot="1">
      <c r="A97" s="3">
        <v>270</v>
      </c>
      <c r="B97" s="4">
        <v>90</v>
      </c>
      <c r="C97" s="4">
        <v>30</v>
      </c>
      <c r="D97" s="4">
        <v>5</v>
      </c>
      <c r="E97" s="4">
        <v>0</v>
      </c>
      <c r="F97" s="13">
        <f>-7.0391*POWER(10,-6)</f>
        <v>-7.0391000000000001E-6</v>
      </c>
      <c r="G97" s="16">
        <f t="shared" si="4"/>
        <v>7.0391000000000001E-6</v>
      </c>
      <c r="H97" s="16">
        <f t="shared" si="5"/>
        <v>4.9548928810000001E-11</v>
      </c>
      <c r="K97" s="16">
        <f t="shared" si="6"/>
        <v>7.0391000000000001E-6</v>
      </c>
      <c r="N97" s="16">
        <f t="shared" si="7"/>
        <v>-7.0391000000000001E-6</v>
      </c>
    </row>
    <row r="98" spans="1:14" ht="15.75" thickBot="1">
      <c r="A98" s="3">
        <v>270</v>
      </c>
      <c r="B98" s="4">
        <v>90</v>
      </c>
      <c r="C98" s="4">
        <v>180</v>
      </c>
      <c r="D98" s="4">
        <v>5</v>
      </c>
      <c r="E98" s="4">
        <v>0</v>
      </c>
      <c r="F98" s="13">
        <f>-3.0996*POWER(10,-4)</f>
        <v>-3.0996000000000002E-4</v>
      </c>
      <c r="G98" s="16">
        <f t="shared" si="4"/>
        <v>3.0996000000000002E-4</v>
      </c>
      <c r="H98" s="16">
        <f t="shared" si="5"/>
        <v>9.6075201600000016E-8</v>
      </c>
      <c r="K98" s="16">
        <f t="shared" si="6"/>
        <v>3.0996000000000002E-4</v>
      </c>
      <c r="N98" s="16">
        <f t="shared" si="7"/>
        <v>-3.0996000000000002E-4</v>
      </c>
    </row>
    <row r="99" spans="1:14" ht="15.75" thickBot="1">
      <c r="A99" s="3">
        <v>270</v>
      </c>
      <c r="B99" s="4">
        <v>90</v>
      </c>
      <c r="C99" s="4">
        <v>270</v>
      </c>
      <c r="D99" s="4">
        <v>5</v>
      </c>
      <c r="E99" s="4">
        <v>0</v>
      </c>
      <c r="F99" s="13">
        <f>-0.0022</f>
        <v>-2.2000000000000001E-3</v>
      </c>
      <c r="G99" s="16">
        <f t="shared" si="4"/>
        <v>2.2000000000000001E-3</v>
      </c>
      <c r="H99" s="16">
        <f t="shared" si="5"/>
        <v>4.8400000000000002E-6</v>
      </c>
      <c r="K99" s="16">
        <f t="shared" si="6"/>
        <v>2.2000000000000001E-3</v>
      </c>
      <c r="N99" s="16">
        <f t="shared" si="7"/>
        <v>-2.2000000000000001E-3</v>
      </c>
    </row>
    <row r="100" spans="1:14" ht="15.75" thickBot="1">
      <c r="A100" s="3">
        <v>330</v>
      </c>
      <c r="B100" s="4">
        <v>90</v>
      </c>
      <c r="C100" s="4">
        <v>330</v>
      </c>
      <c r="D100" s="4">
        <v>5</v>
      </c>
      <c r="E100" s="4">
        <v>0</v>
      </c>
      <c r="F100" s="13">
        <f>-0.0039</f>
        <v>-3.8999999999999998E-3</v>
      </c>
      <c r="G100" s="16">
        <f t="shared" si="4"/>
        <v>3.8999999999999998E-3</v>
      </c>
      <c r="H100" s="16">
        <f t="shared" si="5"/>
        <v>1.5209999999999998E-5</v>
      </c>
      <c r="K100" s="16">
        <f t="shared" si="6"/>
        <v>3.8999999999999998E-3</v>
      </c>
      <c r="N100" s="16">
        <f t="shared" si="7"/>
        <v>-3.8999999999999998E-3</v>
      </c>
    </row>
    <row r="101" spans="1:14" ht="15.75" thickBot="1">
      <c r="A101" s="3">
        <v>330</v>
      </c>
      <c r="B101" s="4">
        <v>90</v>
      </c>
      <c r="C101" s="4">
        <v>30</v>
      </c>
      <c r="D101" s="4">
        <v>5</v>
      </c>
      <c r="E101" s="4">
        <v>0</v>
      </c>
      <c r="F101" s="13">
        <f>-1.4679*POWER(10,-5)</f>
        <v>-1.4679000000000001E-5</v>
      </c>
      <c r="G101" s="16">
        <f t="shared" si="4"/>
        <v>1.4679000000000001E-5</v>
      </c>
      <c r="H101" s="16">
        <f t="shared" si="5"/>
        <v>2.1547304100000005E-10</v>
      </c>
      <c r="K101" s="16">
        <f t="shared" si="6"/>
        <v>1.4679000000000001E-5</v>
      </c>
      <c r="N101" s="16">
        <f t="shared" si="7"/>
        <v>-1.4679000000000001E-5</v>
      </c>
    </row>
    <row r="102" spans="1:14" ht="15.75" thickBot="1">
      <c r="A102" s="3">
        <v>330</v>
      </c>
      <c r="B102" s="4">
        <v>90</v>
      </c>
      <c r="C102" s="4">
        <v>180</v>
      </c>
      <c r="D102" s="4">
        <v>5</v>
      </c>
      <c r="E102" s="4">
        <v>0</v>
      </c>
      <c r="F102" s="13">
        <f>-4.5723*POWER(10,-4)</f>
        <v>-4.5723000000000004E-4</v>
      </c>
      <c r="G102" s="16">
        <f t="shared" si="4"/>
        <v>4.5723000000000004E-4</v>
      </c>
      <c r="H102" s="16">
        <f t="shared" si="5"/>
        <v>2.0905927290000004E-7</v>
      </c>
      <c r="K102" s="16">
        <f t="shared" si="6"/>
        <v>4.5723000000000004E-4</v>
      </c>
      <c r="N102" s="16">
        <f t="shared" si="7"/>
        <v>-4.5723000000000004E-4</v>
      </c>
    </row>
    <row r="103" spans="1:14" ht="15.75" thickBot="1">
      <c r="A103" s="3">
        <v>330</v>
      </c>
      <c r="B103" s="4">
        <v>90</v>
      </c>
      <c r="C103" s="4">
        <v>270</v>
      </c>
      <c r="D103" s="4">
        <v>5</v>
      </c>
      <c r="E103" s="4">
        <v>0</v>
      </c>
      <c r="F103" s="13">
        <f>-0.003</f>
        <v>-3.0000000000000001E-3</v>
      </c>
      <c r="G103" s="16">
        <f t="shared" si="4"/>
        <v>3.0000000000000001E-3</v>
      </c>
      <c r="H103" s="16">
        <f t="shared" si="5"/>
        <v>9.0000000000000002E-6</v>
      </c>
      <c r="K103" s="16">
        <f t="shared" si="6"/>
        <v>3.0000000000000001E-3</v>
      </c>
      <c r="N103" s="16">
        <f t="shared" si="7"/>
        <v>-3.0000000000000001E-3</v>
      </c>
    </row>
    <row r="104" spans="1:14" ht="15.75" thickBot="1">
      <c r="A104" s="3">
        <v>30</v>
      </c>
      <c r="B104" s="4">
        <v>90</v>
      </c>
      <c r="C104" s="4">
        <v>330</v>
      </c>
      <c r="D104" s="4">
        <v>5</v>
      </c>
      <c r="E104" s="4">
        <v>0</v>
      </c>
      <c r="F104" s="13">
        <f>-1.122*POWER(10,-5)</f>
        <v>-1.1220000000000003E-5</v>
      </c>
      <c r="G104" s="16">
        <f t="shared" si="4"/>
        <v>1.1220000000000003E-5</v>
      </c>
      <c r="H104" s="16">
        <f t="shared" si="5"/>
        <v>1.2588840000000005E-10</v>
      </c>
      <c r="K104" s="16">
        <f t="shared" si="6"/>
        <v>1.1220000000000003E-5</v>
      </c>
      <c r="N104" s="16">
        <f t="shared" si="7"/>
        <v>-1.1220000000000003E-5</v>
      </c>
    </row>
    <row r="105" spans="1:14" ht="15.75" thickBot="1">
      <c r="A105" s="3">
        <v>30</v>
      </c>
      <c r="B105" s="4">
        <v>90</v>
      </c>
      <c r="C105" s="4">
        <v>30</v>
      </c>
      <c r="D105" s="4">
        <v>5</v>
      </c>
      <c r="E105" s="4">
        <v>0</v>
      </c>
      <c r="F105" s="13">
        <f>-4.6975*POWER(10,-6)</f>
        <v>-4.6974999999999995E-6</v>
      </c>
      <c r="G105" s="16">
        <f t="shared" si="4"/>
        <v>4.6974999999999995E-6</v>
      </c>
      <c r="H105" s="16">
        <f t="shared" si="5"/>
        <v>2.2066506249999996E-11</v>
      </c>
      <c r="K105" s="16">
        <f t="shared" si="6"/>
        <v>4.6974999999999995E-6</v>
      </c>
      <c r="N105" s="16">
        <f t="shared" si="7"/>
        <v>-4.6974999999999995E-6</v>
      </c>
    </row>
    <row r="106" spans="1:14" ht="15.75" thickBot="1">
      <c r="A106" s="3">
        <v>30</v>
      </c>
      <c r="B106" s="4">
        <v>90</v>
      </c>
      <c r="C106" s="4">
        <v>180</v>
      </c>
      <c r="D106" s="4">
        <v>5</v>
      </c>
      <c r="E106" s="4">
        <v>30</v>
      </c>
      <c r="F106" s="13">
        <f>30</f>
        <v>30</v>
      </c>
      <c r="G106" s="16">
        <f t="shared" si="4"/>
        <v>0</v>
      </c>
      <c r="H106" s="16">
        <f t="shared" si="5"/>
        <v>0</v>
      </c>
      <c r="K106" s="16">
        <f t="shared" si="6"/>
        <v>0</v>
      </c>
      <c r="N106" s="16">
        <f t="shared" si="7"/>
        <v>60</v>
      </c>
    </row>
    <row r="107" spans="1:14" ht="15.75" thickBot="1">
      <c r="A107" s="3">
        <v>30</v>
      </c>
      <c r="B107" s="4">
        <v>90</v>
      </c>
      <c r="C107" s="4">
        <v>270</v>
      </c>
      <c r="D107" s="4">
        <v>5</v>
      </c>
      <c r="E107" s="4">
        <v>0</v>
      </c>
      <c r="F107" s="13">
        <f>6.3304*POWER(10,-6)</f>
        <v>6.3303999999999996E-6</v>
      </c>
      <c r="G107" s="16">
        <f t="shared" si="4"/>
        <v>-6.3303999999999996E-6</v>
      </c>
      <c r="H107" s="16">
        <f t="shared" si="5"/>
        <v>4.0073964159999993E-11</v>
      </c>
      <c r="K107" s="16">
        <f t="shared" si="6"/>
        <v>6.3303999999999996E-6</v>
      </c>
      <c r="N107" s="16">
        <f t="shared" si="7"/>
        <v>6.3303999999999996E-6</v>
      </c>
    </row>
    <row r="108" spans="1:14" ht="15.75" thickBot="1">
      <c r="A108" s="3">
        <v>180</v>
      </c>
      <c r="B108" s="4">
        <v>90</v>
      </c>
      <c r="C108" s="4">
        <v>330</v>
      </c>
      <c r="D108" s="4">
        <v>5</v>
      </c>
      <c r="E108" s="4">
        <v>0</v>
      </c>
      <c r="F108" s="13">
        <f>-2.5608*POWER(10,-4)</f>
        <v>-2.5608E-4</v>
      </c>
      <c r="G108" s="16">
        <f t="shared" si="4"/>
        <v>2.5608E-4</v>
      </c>
      <c r="H108" s="16">
        <f t="shared" si="5"/>
        <v>6.5576966399999995E-8</v>
      </c>
      <c r="K108" s="16">
        <f t="shared" si="6"/>
        <v>2.5608E-4</v>
      </c>
      <c r="N108" s="16">
        <f t="shared" si="7"/>
        <v>-2.5608E-4</v>
      </c>
    </row>
    <row r="109" spans="1:14" ht="15.75" thickBot="1">
      <c r="A109" s="3">
        <v>180</v>
      </c>
      <c r="B109" s="4">
        <v>90</v>
      </c>
      <c r="C109" s="4">
        <v>30</v>
      </c>
      <c r="D109" s="4">
        <v>5</v>
      </c>
      <c r="E109" s="4">
        <v>0</v>
      </c>
      <c r="F109" s="13">
        <f>-1.2596*POWER(10,-5)</f>
        <v>-1.2596000000000001E-5</v>
      </c>
      <c r="G109" s="16">
        <f t="shared" si="4"/>
        <v>1.2596000000000001E-5</v>
      </c>
      <c r="H109" s="16">
        <f t="shared" si="5"/>
        <v>1.5865921600000004E-10</v>
      </c>
      <c r="K109" s="16">
        <f t="shared" si="6"/>
        <v>1.2596000000000001E-5</v>
      </c>
      <c r="N109" s="16">
        <f t="shared" si="7"/>
        <v>-1.2596000000000001E-5</v>
      </c>
    </row>
    <row r="110" spans="1:14" ht="15.75" thickBot="1">
      <c r="A110" s="3">
        <v>180</v>
      </c>
      <c r="B110" s="4">
        <v>90</v>
      </c>
      <c r="C110" s="4">
        <v>180</v>
      </c>
      <c r="D110" s="4">
        <v>5</v>
      </c>
      <c r="E110" s="4">
        <v>0</v>
      </c>
      <c r="F110" s="13">
        <f>-2.176*POWER(10,-5)</f>
        <v>-2.1760000000000002E-5</v>
      </c>
      <c r="G110" s="16">
        <f t="shared" si="4"/>
        <v>2.1760000000000002E-5</v>
      </c>
      <c r="H110" s="16">
        <f t="shared" si="5"/>
        <v>4.7349760000000003E-10</v>
      </c>
      <c r="K110" s="16">
        <f t="shared" si="6"/>
        <v>2.1760000000000002E-5</v>
      </c>
      <c r="N110" s="16">
        <f t="shared" si="7"/>
        <v>-2.1760000000000002E-5</v>
      </c>
    </row>
    <row r="111" spans="1:14" ht="15.75" thickBot="1">
      <c r="A111" s="3">
        <v>180</v>
      </c>
      <c r="B111" s="4">
        <v>90</v>
      </c>
      <c r="C111" s="4">
        <v>270</v>
      </c>
      <c r="D111" s="4">
        <v>5</v>
      </c>
      <c r="E111" s="4">
        <v>0</v>
      </c>
      <c r="F111" s="13">
        <f>-1.8329*POWER(10,-4)</f>
        <v>-1.8329000000000002E-4</v>
      </c>
      <c r="G111" s="16">
        <f t="shared" si="4"/>
        <v>1.8329000000000002E-4</v>
      </c>
      <c r="H111" s="16">
        <f t="shared" si="5"/>
        <v>3.3595224100000004E-8</v>
      </c>
      <c r="K111" s="16">
        <f t="shared" si="6"/>
        <v>1.8329000000000002E-4</v>
      </c>
      <c r="N111" s="16">
        <f t="shared" si="7"/>
        <v>-1.8329000000000002E-4</v>
      </c>
    </row>
    <row r="112" spans="1:14" ht="15.75" thickBot="1">
      <c r="A112" s="3">
        <v>90</v>
      </c>
      <c r="B112" s="4">
        <v>180</v>
      </c>
      <c r="C112" s="4">
        <v>330</v>
      </c>
      <c r="D112" s="4">
        <v>5</v>
      </c>
      <c r="E112" s="4">
        <v>0</v>
      </c>
      <c r="F112" s="13">
        <f>-2.5738*POWER(10,-4)</f>
        <v>-2.5737999999999998E-4</v>
      </c>
      <c r="G112" s="16">
        <f t="shared" si="4"/>
        <v>2.5737999999999998E-4</v>
      </c>
      <c r="H112" s="16">
        <f t="shared" si="5"/>
        <v>6.624446439999999E-8</v>
      </c>
      <c r="K112" s="16">
        <f t="shared" si="6"/>
        <v>2.5737999999999998E-4</v>
      </c>
      <c r="N112" s="16">
        <f t="shared" si="7"/>
        <v>-2.5737999999999998E-4</v>
      </c>
    </row>
    <row r="113" spans="1:14" ht="15.75" thickBot="1">
      <c r="A113" s="3">
        <v>90</v>
      </c>
      <c r="B113" s="4">
        <v>180</v>
      </c>
      <c r="C113" s="4">
        <v>30</v>
      </c>
      <c r="D113" s="4">
        <v>5</v>
      </c>
      <c r="E113" s="4">
        <v>0</v>
      </c>
      <c r="F113" s="13">
        <f>-3.4745*POWER(10,-5)</f>
        <v>-3.4745E-5</v>
      </c>
      <c r="G113" s="16">
        <f t="shared" si="4"/>
        <v>3.4745E-5</v>
      </c>
      <c r="H113" s="16">
        <f t="shared" si="5"/>
        <v>1.207215025E-9</v>
      </c>
      <c r="K113" s="16">
        <f t="shared" si="6"/>
        <v>3.4745E-5</v>
      </c>
      <c r="N113" s="16">
        <f t="shared" si="7"/>
        <v>-3.4745E-5</v>
      </c>
    </row>
    <row r="114" spans="1:14" ht="15.75" thickBot="1">
      <c r="A114" s="3">
        <v>90</v>
      </c>
      <c r="B114" s="4">
        <v>180</v>
      </c>
      <c r="C114" s="4">
        <v>90</v>
      </c>
      <c r="D114" s="4">
        <v>5</v>
      </c>
      <c r="E114" s="4">
        <v>0</v>
      </c>
      <c r="F114" s="13">
        <f>2.1748*POWER(10,-5)</f>
        <v>2.1747999999999999E-5</v>
      </c>
      <c r="G114" s="16">
        <f t="shared" si="4"/>
        <v>-2.1747999999999999E-5</v>
      </c>
      <c r="H114" s="16">
        <f t="shared" si="5"/>
        <v>4.7297550399999994E-10</v>
      </c>
      <c r="K114" s="16">
        <f t="shared" si="6"/>
        <v>2.1747999999999999E-5</v>
      </c>
      <c r="N114" s="16">
        <f t="shared" si="7"/>
        <v>2.1747999999999999E-5</v>
      </c>
    </row>
    <row r="115" spans="1:14" ht="15.75" thickBot="1">
      <c r="A115" s="3">
        <v>90</v>
      </c>
      <c r="B115" s="4">
        <v>180</v>
      </c>
      <c r="C115" s="4">
        <v>270</v>
      </c>
      <c r="D115" s="4">
        <v>5</v>
      </c>
      <c r="E115" s="4">
        <v>0</v>
      </c>
      <c r="F115" s="13">
        <f>-1.8402*POWER(10,-4)</f>
        <v>-1.8402000000000002E-4</v>
      </c>
      <c r="G115" s="16">
        <f t="shared" si="4"/>
        <v>1.8402000000000002E-4</v>
      </c>
      <c r="H115" s="16">
        <f t="shared" si="5"/>
        <v>3.3863360400000006E-8</v>
      </c>
      <c r="K115" s="16">
        <f t="shared" si="6"/>
        <v>1.8402000000000002E-4</v>
      </c>
      <c r="N115" s="16">
        <f t="shared" si="7"/>
        <v>-1.8402000000000002E-4</v>
      </c>
    </row>
    <row r="116" spans="1:14" ht="15.75" thickBot="1">
      <c r="A116" s="3">
        <v>270</v>
      </c>
      <c r="B116" s="4">
        <v>180</v>
      </c>
      <c r="C116" s="4">
        <v>330</v>
      </c>
      <c r="D116" s="4">
        <v>5</v>
      </c>
      <c r="E116" s="4">
        <v>0</v>
      </c>
      <c r="F116" s="13">
        <f>-0.0515</f>
        <v>-5.1499999999999997E-2</v>
      </c>
      <c r="G116" s="16">
        <f t="shared" si="4"/>
        <v>5.1499999999999997E-2</v>
      </c>
      <c r="H116" s="16">
        <f t="shared" si="5"/>
        <v>2.6522499999999997E-3</v>
      </c>
      <c r="K116" s="16">
        <f t="shared" si="6"/>
        <v>5.1499999999999997E-2</v>
      </c>
      <c r="N116" s="16">
        <f t="shared" si="7"/>
        <v>-5.1499999999999997E-2</v>
      </c>
    </row>
    <row r="117" spans="1:14" ht="15.75" thickBot="1">
      <c r="A117" s="3">
        <v>270</v>
      </c>
      <c r="B117" s="4">
        <v>180</v>
      </c>
      <c r="C117" s="4">
        <v>30</v>
      </c>
      <c r="D117" s="4">
        <v>5</v>
      </c>
      <c r="E117" s="4">
        <v>0</v>
      </c>
      <c r="F117" s="13">
        <f>-2.1225*POWER(10,-4)</f>
        <v>-2.1225000000000001E-4</v>
      </c>
      <c r="G117" s="16">
        <f t="shared" si="4"/>
        <v>2.1225000000000001E-4</v>
      </c>
      <c r="H117" s="16">
        <f t="shared" si="5"/>
        <v>4.5050062500000005E-8</v>
      </c>
      <c r="K117" s="16">
        <f t="shared" si="6"/>
        <v>2.1225000000000001E-4</v>
      </c>
      <c r="N117" s="16">
        <f t="shared" si="7"/>
        <v>-2.1225000000000001E-4</v>
      </c>
    </row>
    <row r="118" spans="1:14" ht="15.75" thickBot="1">
      <c r="A118" s="3">
        <v>270</v>
      </c>
      <c r="B118" s="4">
        <v>180</v>
      </c>
      <c r="C118" s="4">
        <v>90</v>
      </c>
      <c r="D118" s="4">
        <v>5</v>
      </c>
      <c r="E118" s="4">
        <v>0</v>
      </c>
      <c r="F118" s="13">
        <f>-5.3165*POWER(10,-4)</f>
        <v>-5.3164999999999994E-4</v>
      </c>
      <c r="G118" s="16">
        <f t="shared" si="4"/>
        <v>5.3164999999999994E-4</v>
      </c>
      <c r="H118" s="16">
        <f t="shared" si="5"/>
        <v>2.8265172249999995E-7</v>
      </c>
      <c r="K118" s="16">
        <f t="shared" si="6"/>
        <v>5.3164999999999994E-4</v>
      </c>
      <c r="N118" s="16">
        <f t="shared" si="7"/>
        <v>-5.3164999999999994E-4</v>
      </c>
    </row>
    <row r="119" spans="1:14" ht="15.75" thickBot="1">
      <c r="A119" s="3">
        <v>270</v>
      </c>
      <c r="B119" s="4">
        <v>180</v>
      </c>
      <c r="C119" s="4">
        <v>270</v>
      </c>
      <c r="D119" s="4">
        <v>5</v>
      </c>
      <c r="E119" s="4">
        <v>0</v>
      </c>
      <c r="F119" s="13">
        <f>-0.0402</f>
        <v>-4.02E-2</v>
      </c>
      <c r="G119" s="16">
        <f t="shared" si="4"/>
        <v>4.02E-2</v>
      </c>
      <c r="H119" s="16">
        <f t="shared" si="5"/>
        <v>1.61604E-3</v>
      </c>
      <c r="K119" s="16">
        <f t="shared" si="6"/>
        <v>4.02E-2</v>
      </c>
      <c r="N119" s="16">
        <f t="shared" si="7"/>
        <v>-4.02E-2</v>
      </c>
    </row>
    <row r="120" spans="1:14" ht="15.75" thickBot="1">
      <c r="A120" s="3">
        <v>330</v>
      </c>
      <c r="B120" s="4">
        <v>180</v>
      </c>
      <c r="C120" s="4">
        <v>330</v>
      </c>
      <c r="D120" s="4">
        <v>5</v>
      </c>
      <c r="E120" s="4">
        <v>0</v>
      </c>
      <c r="F120" s="13">
        <f>-0.0676</f>
        <v>-6.7599999999999993E-2</v>
      </c>
      <c r="G120" s="16">
        <f t="shared" si="4"/>
        <v>6.7599999999999993E-2</v>
      </c>
      <c r="H120" s="16">
        <f t="shared" si="5"/>
        <v>4.5697599999999991E-3</v>
      </c>
      <c r="K120" s="16">
        <f t="shared" si="6"/>
        <v>6.7599999999999993E-2</v>
      </c>
      <c r="N120" s="16">
        <f t="shared" si="7"/>
        <v>-6.7599999999999993E-2</v>
      </c>
    </row>
    <row r="121" spans="1:14" ht="15.75" thickBot="1">
      <c r="A121" s="3">
        <v>330</v>
      </c>
      <c r="B121" s="4">
        <v>180</v>
      </c>
      <c r="C121" s="4">
        <v>30</v>
      </c>
      <c r="D121" s="4">
        <v>5</v>
      </c>
      <c r="E121" s="4">
        <v>0</v>
      </c>
      <c r="F121" s="13">
        <f>-3.2074*POWER(10,-4)</f>
        <v>-3.2074000000000002E-4</v>
      </c>
      <c r="G121" s="16">
        <f t="shared" si="4"/>
        <v>3.2074000000000002E-4</v>
      </c>
      <c r="H121" s="16">
        <f t="shared" si="5"/>
        <v>1.0287414760000001E-7</v>
      </c>
      <c r="K121" s="16">
        <f t="shared" si="6"/>
        <v>3.2074000000000002E-4</v>
      </c>
      <c r="N121" s="16">
        <f t="shared" si="7"/>
        <v>-3.2074000000000002E-4</v>
      </c>
    </row>
    <row r="122" spans="1:14" ht="15.75" thickBot="1">
      <c r="A122" s="3">
        <v>330</v>
      </c>
      <c r="B122" s="4">
        <v>180</v>
      </c>
      <c r="C122" s="4">
        <v>90</v>
      </c>
      <c r="D122" s="4">
        <v>5</v>
      </c>
      <c r="E122" s="4">
        <v>0</v>
      </c>
      <c r="F122" s="13">
        <f>-7.8354*POWER(10,-4)</f>
        <v>-7.8354E-4</v>
      </c>
      <c r="G122" s="16">
        <f t="shared" si="4"/>
        <v>7.8354E-4</v>
      </c>
      <c r="H122" s="16">
        <f t="shared" si="5"/>
        <v>6.1393493159999996E-7</v>
      </c>
      <c r="K122" s="16">
        <f t="shared" si="6"/>
        <v>7.8354E-4</v>
      </c>
      <c r="N122" s="16">
        <f t="shared" si="7"/>
        <v>-7.8354E-4</v>
      </c>
    </row>
    <row r="123" spans="1:14" ht="15.75" thickBot="1">
      <c r="A123" s="3">
        <v>330</v>
      </c>
      <c r="B123" s="4">
        <v>180</v>
      </c>
      <c r="C123" s="4">
        <v>270</v>
      </c>
      <c r="D123" s="4">
        <v>5</v>
      </c>
      <c r="E123" s="4">
        <v>0</v>
      </c>
      <c r="F123" s="13">
        <f>-0.0537</f>
        <v>-5.3699999999999998E-2</v>
      </c>
      <c r="G123" s="16">
        <f t="shared" si="4"/>
        <v>5.3699999999999998E-2</v>
      </c>
      <c r="H123" s="16">
        <f t="shared" si="5"/>
        <v>2.88369E-3</v>
      </c>
      <c r="K123" s="16">
        <f t="shared" si="6"/>
        <v>5.3699999999999998E-2</v>
      </c>
      <c r="N123" s="16">
        <f t="shared" si="7"/>
        <v>-5.3699999999999998E-2</v>
      </c>
    </row>
    <row r="124" spans="1:14" ht="15.75" thickBot="1">
      <c r="A124" s="3">
        <v>30</v>
      </c>
      <c r="B124" s="4">
        <v>180</v>
      </c>
      <c r="C124" s="4">
        <v>330</v>
      </c>
      <c r="D124" s="4">
        <v>5</v>
      </c>
      <c r="E124" s="4">
        <v>0</v>
      </c>
      <c r="F124" s="13">
        <f>-9.8771*POWER(10,-5)</f>
        <v>-9.8771000000000007E-5</v>
      </c>
      <c r="G124" s="16">
        <f t="shared" si="4"/>
        <v>9.8771000000000007E-5</v>
      </c>
      <c r="H124" s="16">
        <f t="shared" si="5"/>
        <v>9.7557104410000013E-9</v>
      </c>
      <c r="K124" s="16">
        <f t="shared" si="6"/>
        <v>9.8771000000000007E-5</v>
      </c>
      <c r="N124" s="16">
        <f t="shared" si="7"/>
        <v>-9.8771000000000007E-5</v>
      </c>
    </row>
    <row r="125" spans="1:14" ht="15.75" thickBot="1">
      <c r="A125" s="3">
        <v>30</v>
      </c>
      <c r="B125" s="4">
        <v>180</v>
      </c>
      <c r="C125" s="4">
        <v>30</v>
      </c>
      <c r="D125" s="4">
        <v>5</v>
      </c>
      <c r="E125" s="4">
        <v>0</v>
      </c>
      <c r="F125" s="13">
        <f>3.0634*POWER(10,-5)</f>
        <v>3.0634000000000005E-5</v>
      </c>
      <c r="G125" s="16">
        <f t="shared" si="4"/>
        <v>-3.0634000000000005E-5</v>
      </c>
      <c r="H125" s="16">
        <f t="shared" si="5"/>
        <v>9.384419560000004E-10</v>
      </c>
      <c r="K125" s="16">
        <f t="shared" si="6"/>
        <v>3.0634000000000005E-5</v>
      </c>
      <c r="N125" s="16">
        <f t="shared" si="7"/>
        <v>3.0634000000000005E-5</v>
      </c>
    </row>
    <row r="126" spans="1:14" ht="15.75" thickBot="1">
      <c r="A126" s="3">
        <v>30</v>
      </c>
      <c r="B126" s="4">
        <v>180</v>
      </c>
      <c r="C126" s="4">
        <v>90</v>
      </c>
      <c r="D126" s="4">
        <v>5</v>
      </c>
      <c r="E126" s="4">
        <v>0</v>
      </c>
      <c r="F126" s="13">
        <f>-1.8941*POWER(10,-5)</f>
        <v>-1.8941E-5</v>
      </c>
      <c r="G126" s="16">
        <f t="shared" si="4"/>
        <v>1.8941E-5</v>
      </c>
      <c r="H126" s="16">
        <f t="shared" si="5"/>
        <v>3.5876148100000003E-10</v>
      </c>
      <c r="K126" s="16">
        <f t="shared" si="6"/>
        <v>1.8941E-5</v>
      </c>
      <c r="N126" s="16">
        <f t="shared" si="7"/>
        <v>-1.8941E-5</v>
      </c>
    </row>
    <row r="127" spans="1:14" ht="15.75" thickBot="1">
      <c r="A127" s="3">
        <v>30</v>
      </c>
      <c r="B127" s="4">
        <v>180</v>
      </c>
      <c r="C127" s="4">
        <v>270</v>
      </c>
      <c r="D127" s="4">
        <v>5</v>
      </c>
      <c r="E127" s="4">
        <v>0</v>
      </c>
      <c r="F127" s="13">
        <f>-7.0197*POWER(10,-5)</f>
        <v>-7.0197000000000006E-5</v>
      </c>
      <c r="G127" s="16">
        <f t="shared" si="4"/>
        <v>7.0197000000000006E-5</v>
      </c>
      <c r="H127" s="16">
        <f t="shared" si="5"/>
        <v>4.9276188090000009E-9</v>
      </c>
      <c r="K127" s="16">
        <f t="shared" si="6"/>
        <v>7.0197000000000006E-5</v>
      </c>
      <c r="N127" s="16">
        <f t="shared" si="7"/>
        <v>-7.0197000000000006E-5</v>
      </c>
    </row>
    <row r="128" spans="1:14" ht="15.75" thickBot="1">
      <c r="A128" s="3">
        <v>180</v>
      </c>
      <c r="B128" s="4">
        <v>180</v>
      </c>
      <c r="C128" s="4">
        <v>330</v>
      </c>
      <c r="D128" s="4">
        <v>5</v>
      </c>
      <c r="E128" s="4">
        <v>-30</v>
      </c>
      <c r="F128" s="13">
        <f>-30.005</f>
        <v>-30.004999999999999</v>
      </c>
      <c r="G128" s="16">
        <f t="shared" si="4"/>
        <v>4.9999999999990052E-3</v>
      </c>
      <c r="H128" s="16">
        <f t="shared" si="5"/>
        <v>2.4999999999990054E-5</v>
      </c>
      <c r="K128" s="16">
        <f t="shared" si="6"/>
        <v>4.9999999999990052E-3</v>
      </c>
      <c r="N128" s="16">
        <f t="shared" si="7"/>
        <v>-60.004999999999995</v>
      </c>
    </row>
    <row r="129" spans="1:14" ht="15.75" thickBot="1">
      <c r="A129" s="3">
        <v>180</v>
      </c>
      <c r="B129" s="4">
        <v>180</v>
      </c>
      <c r="C129" s="4">
        <v>30</v>
      </c>
      <c r="D129" s="4">
        <v>5</v>
      </c>
      <c r="E129" s="4">
        <v>30</v>
      </c>
      <c r="F129" s="13">
        <f>30</f>
        <v>30</v>
      </c>
      <c r="G129" s="16">
        <f t="shared" si="4"/>
        <v>0</v>
      </c>
      <c r="H129" s="16">
        <f t="shared" si="5"/>
        <v>0</v>
      </c>
      <c r="K129" s="16">
        <f t="shared" si="6"/>
        <v>0</v>
      </c>
      <c r="N129" s="16">
        <f t="shared" si="7"/>
        <v>60</v>
      </c>
    </row>
    <row r="130" spans="1:14" ht="15.75" thickBot="1">
      <c r="A130" s="3">
        <v>180</v>
      </c>
      <c r="B130" s="4">
        <v>180</v>
      </c>
      <c r="C130" s="4">
        <v>90</v>
      </c>
      <c r="D130" s="4">
        <v>5</v>
      </c>
      <c r="E130" s="4">
        <v>30</v>
      </c>
      <c r="F130" s="13">
        <f>30</f>
        <v>30</v>
      </c>
      <c r="G130" s="16">
        <f t="shared" si="4"/>
        <v>0</v>
      </c>
      <c r="H130" s="16">
        <f t="shared" si="5"/>
        <v>0</v>
      </c>
      <c r="K130" s="16">
        <f t="shared" si="6"/>
        <v>0</v>
      </c>
      <c r="N130" s="16">
        <f t="shared" si="7"/>
        <v>60</v>
      </c>
    </row>
    <row r="131" spans="1:14" ht="15.75" thickBot="1">
      <c r="A131" s="3">
        <v>180</v>
      </c>
      <c r="B131" s="4">
        <v>180</v>
      </c>
      <c r="C131" s="4">
        <v>270</v>
      </c>
      <c r="D131" s="4">
        <v>5</v>
      </c>
      <c r="E131" s="4">
        <v>-30</v>
      </c>
      <c r="F131" s="13">
        <f>-30.0038</f>
        <v>-30.003799999999998</v>
      </c>
      <c r="G131" s="16">
        <f t="shared" ref="G131:G194" si="8">E131-F131</f>
        <v>3.7999999999982492E-3</v>
      </c>
      <c r="H131" s="16">
        <f t="shared" ref="H131:H194" si="9">G131^2</f>
        <v>1.4439999999986694E-5</v>
      </c>
      <c r="K131" s="16">
        <f t="shared" ref="K131:K194" si="10">ABS(G131)</f>
        <v>3.7999999999982492E-3</v>
      </c>
      <c r="N131" s="16">
        <f t="shared" ref="N131:N194" si="11">E131+F131</f>
        <v>-60.003799999999998</v>
      </c>
    </row>
    <row r="132" spans="1:14" ht="15.75" thickBot="1">
      <c r="A132" s="3">
        <v>90</v>
      </c>
      <c r="B132" s="4">
        <v>270</v>
      </c>
      <c r="C132" s="4">
        <v>330</v>
      </c>
      <c r="D132" s="4">
        <v>5</v>
      </c>
      <c r="E132" s="4">
        <v>0</v>
      </c>
      <c r="F132" s="13">
        <f>-0.0029</f>
        <v>-2.8999999999999998E-3</v>
      </c>
      <c r="G132" s="16">
        <f t="shared" si="8"/>
        <v>2.8999999999999998E-3</v>
      </c>
      <c r="H132" s="16">
        <f t="shared" si="9"/>
        <v>8.4099999999999991E-6</v>
      </c>
      <c r="K132" s="16">
        <f t="shared" si="10"/>
        <v>2.8999999999999998E-3</v>
      </c>
      <c r="N132" s="16">
        <f t="shared" si="11"/>
        <v>-2.8999999999999998E-3</v>
      </c>
    </row>
    <row r="133" spans="1:14" ht="15.75" thickBot="1">
      <c r="A133" s="3">
        <v>90</v>
      </c>
      <c r="B133" s="4">
        <v>270</v>
      </c>
      <c r="C133" s="4">
        <v>30</v>
      </c>
      <c r="D133" s="4">
        <v>5</v>
      </c>
      <c r="E133" s="4">
        <v>0</v>
      </c>
      <c r="F133" s="13">
        <f>-8.8338*POWER(10,-6)</f>
        <v>-8.8338E-6</v>
      </c>
      <c r="G133" s="16">
        <f t="shared" si="8"/>
        <v>8.8338E-6</v>
      </c>
      <c r="H133" s="16">
        <f t="shared" si="9"/>
        <v>7.8036022439999999E-11</v>
      </c>
      <c r="K133" s="16">
        <f t="shared" si="10"/>
        <v>8.8338E-6</v>
      </c>
      <c r="N133" s="16">
        <f t="shared" si="11"/>
        <v>-8.8338E-6</v>
      </c>
    </row>
    <row r="134" spans="1:14" ht="15.75" thickBot="1">
      <c r="A134" s="3">
        <v>90</v>
      </c>
      <c r="B134" s="4">
        <v>270</v>
      </c>
      <c r="C134" s="4">
        <v>90</v>
      </c>
      <c r="D134" s="4">
        <v>5</v>
      </c>
      <c r="E134" s="4">
        <v>0</v>
      </c>
      <c r="F134" s="13">
        <f>-2.297*POWER(10,-5)</f>
        <v>-2.2970000000000002E-5</v>
      </c>
      <c r="G134" s="16">
        <f t="shared" si="8"/>
        <v>2.2970000000000002E-5</v>
      </c>
      <c r="H134" s="16">
        <f t="shared" si="9"/>
        <v>5.2762090000000006E-10</v>
      </c>
      <c r="K134" s="16">
        <f t="shared" si="10"/>
        <v>2.2970000000000002E-5</v>
      </c>
      <c r="N134" s="16">
        <f t="shared" si="11"/>
        <v>-2.2970000000000002E-5</v>
      </c>
    </row>
    <row r="135" spans="1:14" ht="15.75" thickBot="1">
      <c r="A135" s="3">
        <v>90</v>
      </c>
      <c r="B135" s="4">
        <v>270</v>
      </c>
      <c r="C135" s="4">
        <v>180</v>
      </c>
      <c r="D135" s="4">
        <v>5</v>
      </c>
      <c r="E135" s="4">
        <v>0</v>
      </c>
      <c r="F135" s="13">
        <f>-3.1056*POWER(10,-4)</f>
        <v>-3.1055999999999998E-4</v>
      </c>
      <c r="G135" s="16">
        <f t="shared" si="8"/>
        <v>3.1055999999999998E-4</v>
      </c>
      <c r="H135" s="16">
        <f t="shared" si="9"/>
        <v>9.6447513599999982E-8</v>
      </c>
      <c r="K135" s="16">
        <f t="shared" si="10"/>
        <v>3.1055999999999998E-4</v>
      </c>
      <c r="N135" s="16">
        <f t="shared" si="11"/>
        <v>-3.1055999999999998E-4</v>
      </c>
    </row>
    <row r="136" spans="1:14" ht="15.75" thickBot="1">
      <c r="A136" s="3">
        <v>270</v>
      </c>
      <c r="B136" s="4">
        <v>270</v>
      </c>
      <c r="C136" s="4">
        <v>330</v>
      </c>
      <c r="D136" s="4">
        <v>5</v>
      </c>
      <c r="E136" s="4">
        <v>-30</v>
      </c>
      <c r="F136" s="13">
        <f>-30.4732</f>
        <v>-30.473199999999999</v>
      </c>
      <c r="G136" s="16">
        <f t="shared" si="8"/>
        <v>0.47319999999999851</v>
      </c>
      <c r="H136" s="16">
        <f t="shared" si="9"/>
        <v>0.2239182399999986</v>
      </c>
      <c r="K136" s="16">
        <f t="shared" si="10"/>
        <v>0.47319999999999851</v>
      </c>
      <c r="N136" s="16">
        <f t="shared" si="11"/>
        <v>-60.473199999999999</v>
      </c>
    </row>
    <row r="137" spans="1:14" ht="15.75" thickBot="1">
      <c r="A137" s="3">
        <v>270</v>
      </c>
      <c r="B137" s="4">
        <v>270</v>
      </c>
      <c r="C137" s="4">
        <v>30</v>
      </c>
      <c r="D137" s="4">
        <v>5</v>
      </c>
      <c r="E137" s="4">
        <v>-30</v>
      </c>
      <c r="F137" s="13">
        <f>-30.0027</f>
        <v>-30.002700000000001</v>
      </c>
      <c r="G137" s="16">
        <f t="shared" si="8"/>
        <v>2.7000000000008129E-3</v>
      </c>
      <c r="H137" s="16">
        <f t="shared" si="9"/>
        <v>7.2900000000043898E-6</v>
      </c>
      <c r="K137" s="16">
        <f t="shared" si="10"/>
        <v>2.7000000000008129E-3</v>
      </c>
      <c r="N137" s="16">
        <f t="shared" si="11"/>
        <v>-60.002700000000004</v>
      </c>
    </row>
    <row r="138" spans="1:14" ht="15.75" thickBot="1">
      <c r="A138" s="3">
        <v>270</v>
      </c>
      <c r="B138" s="4">
        <v>270</v>
      </c>
      <c r="C138" s="4">
        <v>90</v>
      </c>
      <c r="D138" s="4">
        <v>5</v>
      </c>
      <c r="E138" s="4">
        <v>60</v>
      </c>
      <c r="F138" s="13">
        <f>59.9936</f>
        <v>59.993600000000001</v>
      </c>
      <c r="G138" s="16">
        <f t="shared" si="8"/>
        <v>6.3999999999992951E-3</v>
      </c>
      <c r="H138" s="16">
        <f t="shared" si="9"/>
        <v>4.0959999999990975E-5</v>
      </c>
      <c r="K138" s="16">
        <f t="shared" si="10"/>
        <v>6.3999999999992951E-3</v>
      </c>
      <c r="N138" s="16">
        <f t="shared" si="11"/>
        <v>119.9936</v>
      </c>
    </row>
    <row r="139" spans="1:14" ht="15.75" thickBot="1">
      <c r="A139" s="3">
        <v>270</v>
      </c>
      <c r="B139" s="4">
        <v>270</v>
      </c>
      <c r="C139" s="4">
        <v>180</v>
      </c>
      <c r="D139" s="4">
        <v>5</v>
      </c>
      <c r="E139" s="4">
        <v>30</v>
      </c>
      <c r="F139" s="13">
        <f>29.9334</f>
        <v>29.933399999999999</v>
      </c>
      <c r="G139" s="16">
        <f t="shared" si="8"/>
        <v>6.6600000000001103E-2</v>
      </c>
      <c r="H139" s="16">
        <f t="shared" si="9"/>
        <v>4.4355600000001473E-3</v>
      </c>
      <c r="K139" s="16">
        <f t="shared" si="10"/>
        <v>6.6600000000001103E-2</v>
      </c>
      <c r="N139" s="16">
        <f t="shared" si="11"/>
        <v>59.933399999999999</v>
      </c>
    </row>
    <row r="140" spans="1:14" ht="15.75" thickBot="1">
      <c r="A140" s="3">
        <v>330</v>
      </c>
      <c r="B140" s="4">
        <v>270</v>
      </c>
      <c r="C140" s="4">
        <v>330</v>
      </c>
      <c r="D140" s="4">
        <v>5</v>
      </c>
      <c r="E140" s="4">
        <v>0</v>
      </c>
      <c r="F140" s="13">
        <f>-0.6016</f>
        <v>-0.60160000000000002</v>
      </c>
      <c r="G140" s="16">
        <f t="shared" si="8"/>
        <v>0.60160000000000002</v>
      </c>
      <c r="H140" s="16">
        <f t="shared" si="9"/>
        <v>0.36192256</v>
      </c>
      <c r="K140" s="16">
        <f t="shared" si="10"/>
        <v>0.60160000000000002</v>
      </c>
      <c r="N140" s="16">
        <f t="shared" si="11"/>
        <v>-0.60160000000000002</v>
      </c>
    </row>
    <row r="141" spans="1:14" ht="15.75" thickBot="1">
      <c r="A141" s="3">
        <v>330</v>
      </c>
      <c r="B141" s="4">
        <v>270</v>
      </c>
      <c r="C141" s="4">
        <v>30</v>
      </c>
      <c r="D141" s="4">
        <v>5</v>
      </c>
      <c r="E141" s="4">
        <v>0</v>
      </c>
      <c r="F141" s="13">
        <f>-0.0038</f>
        <v>-3.8E-3</v>
      </c>
      <c r="G141" s="16">
        <f t="shared" si="8"/>
        <v>3.8E-3</v>
      </c>
      <c r="H141" s="16">
        <f t="shared" si="9"/>
        <v>1.4440000000000001E-5</v>
      </c>
      <c r="K141" s="16">
        <f t="shared" si="10"/>
        <v>3.8E-3</v>
      </c>
      <c r="N141" s="16">
        <f t="shared" si="11"/>
        <v>-3.8E-3</v>
      </c>
    </row>
    <row r="142" spans="1:14" ht="15.75" thickBot="1">
      <c r="A142" s="3">
        <v>330</v>
      </c>
      <c r="B142" s="4">
        <v>270</v>
      </c>
      <c r="C142" s="4">
        <v>90</v>
      </c>
      <c r="D142" s="4">
        <v>5</v>
      </c>
      <c r="E142" s="4">
        <v>0</v>
      </c>
      <c r="F142" s="13">
        <f>-0.0088</f>
        <v>-8.8000000000000005E-3</v>
      </c>
      <c r="G142" s="16">
        <f t="shared" si="8"/>
        <v>8.8000000000000005E-3</v>
      </c>
      <c r="H142" s="16">
        <f t="shared" si="9"/>
        <v>7.7440000000000004E-5</v>
      </c>
      <c r="K142" s="16">
        <f t="shared" si="10"/>
        <v>8.8000000000000005E-3</v>
      </c>
      <c r="N142" s="16">
        <f t="shared" si="11"/>
        <v>-8.8000000000000005E-3</v>
      </c>
    </row>
    <row r="143" spans="1:14" ht="15.75" thickBot="1">
      <c r="A143" s="3">
        <v>330</v>
      </c>
      <c r="B143" s="4">
        <v>270</v>
      </c>
      <c r="C143" s="4">
        <v>180</v>
      </c>
      <c r="D143" s="4">
        <v>5</v>
      </c>
      <c r="E143" s="4">
        <v>-30</v>
      </c>
      <c r="F143" s="13">
        <f>-30.089</f>
        <v>-30.088999999999999</v>
      </c>
      <c r="G143" s="16">
        <f t="shared" si="8"/>
        <v>8.8999999999998636E-2</v>
      </c>
      <c r="H143" s="16">
        <f t="shared" si="9"/>
        <v>7.9209999999997564E-3</v>
      </c>
      <c r="K143" s="16">
        <f t="shared" si="10"/>
        <v>8.8999999999998636E-2</v>
      </c>
      <c r="N143" s="16">
        <f t="shared" si="11"/>
        <v>-60.088999999999999</v>
      </c>
    </row>
    <row r="144" spans="1:14" ht="15.75" thickBot="1">
      <c r="A144" s="3">
        <v>30</v>
      </c>
      <c r="B144" s="4">
        <v>270</v>
      </c>
      <c r="C144" s="4">
        <v>330</v>
      </c>
      <c r="D144" s="4">
        <v>5</v>
      </c>
      <c r="E144" s="4">
        <v>0</v>
      </c>
      <c r="F144" s="13">
        <f>-0.0012</f>
        <v>-1.1999999999999999E-3</v>
      </c>
      <c r="G144" s="16">
        <f t="shared" si="8"/>
        <v>1.1999999999999999E-3</v>
      </c>
      <c r="H144" s="16">
        <f t="shared" si="9"/>
        <v>1.4399999999999998E-6</v>
      </c>
      <c r="K144" s="16">
        <f t="shared" si="10"/>
        <v>1.1999999999999999E-3</v>
      </c>
      <c r="N144" s="16">
        <f t="shared" si="11"/>
        <v>-1.1999999999999999E-3</v>
      </c>
    </row>
    <row r="145" spans="1:14" ht="15.75" thickBot="1">
      <c r="A145" s="3">
        <v>30</v>
      </c>
      <c r="B145" s="4">
        <v>270</v>
      </c>
      <c r="C145" s="4">
        <v>30</v>
      </c>
      <c r="D145" s="4">
        <v>5</v>
      </c>
      <c r="E145" s="4">
        <v>0</v>
      </c>
      <c r="F145" s="13">
        <f>-1.8543*POWER(10,-6)</f>
        <v>-1.8543E-6</v>
      </c>
      <c r="G145" s="16">
        <f t="shared" si="8"/>
        <v>1.8543E-6</v>
      </c>
      <c r="H145" s="16">
        <f t="shared" si="9"/>
        <v>3.4384284899999998E-12</v>
      </c>
      <c r="K145" s="16">
        <f t="shared" si="10"/>
        <v>1.8543E-6</v>
      </c>
      <c r="N145" s="16">
        <f t="shared" si="11"/>
        <v>-1.8543E-6</v>
      </c>
    </row>
    <row r="146" spans="1:14" ht="15.75" thickBot="1">
      <c r="A146" s="3">
        <v>30</v>
      </c>
      <c r="B146" s="4">
        <v>270</v>
      </c>
      <c r="C146" s="4">
        <v>90</v>
      </c>
      <c r="D146" s="4">
        <v>5</v>
      </c>
      <c r="E146" s="4">
        <v>0</v>
      </c>
      <c r="F146" s="13">
        <f>-8.9545*POWER(10,-6)</f>
        <v>-8.9544999999999987E-6</v>
      </c>
      <c r="G146" s="16">
        <f t="shared" si="8"/>
        <v>8.9544999999999987E-6</v>
      </c>
      <c r="H146" s="16">
        <f t="shared" si="9"/>
        <v>8.0183070249999975E-11</v>
      </c>
      <c r="K146" s="16">
        <f t="shared" si="10"/>
        <v>8.9544999999999987E-6</v>
      </c>
      <c r="N146" s="16">
        <f t="shared" si="11"/>
        <v>-8.9544999999999987E-6</v>
      </c>
    </row>
    <row r="147" spans="1:14" ht="15.75" thickBot="1">
      <c r="A147" s="3">
        <v>30</v>
      </c>
      <c r="B147" s="4">
        <v>270</v>
      </c>
      <c r="C147" s="4">
        <v>180</v>
      </c>
      <c r="D147" s="4">
        <v>5</v>
      </c>
      <c r="E147" s="4">
        <v>0</v>
      </c>
      <c r="F147" s="13">
        <f>-1.1755*POWER(10,-4)</f>
        <v>-1.1755000000000001E-4</v>
      </c>
      <c r="G147" s="16">
        <f t="shared" si="8"/>
        <v>1.1755000000000001E-4</v>
      </c>
      <c r="H147" s="16">
        <f t="shared" si="9"/>
        <v>1.3818002500000003E-8</v>
      </c>
      <c r="K147" s="16">
        <f t="shared" si="10"/>
        <v>1.1755000000000001E-4</v>
      </c>
      <c r="N147" s="16">
        <f t="shared" si="11"/>
        <v>-1.1755000000000001E-4</v>
      </c>
    </row>
    <row r="148" spans="1:14" ht="15.75" thickBot="1">
      <c r="A148" s="3">
        <v>180</v>
      </c>
      <c r="B148" s="4">
        <v>270</v>
      </c>
      <c r="C148" s="4">
        <v>330</v>
      </c>
      <c r="D148" s="4">
        <v>5</v>
      </c>
      <c r="E148" s="4">
        <v>0</v>
      </c>
      <c r="F148" s="13">
        <f>-0.0515</f>
        <v>-5.1499999999999997E-2</v>
      </c>
      <c r="G148" s="16">
        <f t="shared" si="8"/>
        <v>5.1499999999999997E-2</v>
      </c>
      <c r="H148" s="16">
        <f t="shared" si="9"/>
        <v>2.6522499999999997E-3</v>
      </c>
      <c r="K148" s="16">
        <f t="shared" si="10"/>
        <v>5.1499999999999997E-2</v>
      </c>
      <c r="N148" s="16">
        <f t="shared" si="11"/>
        <v>-5.1499999999999997E-2</v>
      </c>
    </row>
    <row r="149" spans="1:14" ht="15.75" thickBot="1">
      <c r="A149" s="3">
        <v>180</v>
      </c>
      <c r="B149" s="4">
        <v>270</v>
      </c>
      <c r="C149" s="4">
        <v>30</v>
      </c>
      <c r="D149" s="4">
        <v>5</v>
      </c>
      <c r="E149" s="4">
        <v>0</v>
      </c>
      <c r="F149" s="13">
        <f>-2.1253*POWER(10,-4)</f>
        <v>-2.1253000000000003E-4</v>
      </c>
      <c r="G149" s="16">
        <f t="shared" si="8"/>
        <v>2.1253000000000003E-4</v>
      </c>
      <c r="H149" s="16">
        <f t="shared" si="9"/>
        <v>4.5169000900000014E-8</v>
      </c>
      <c r="K149" s="16">
        <f t="shared" si="10"/>
        <v>2.1253000000000003E-4</v>
      </c>
      <c r="N149" s="16">
        <f t="shared" si="11"/>
        <v>-2.1253000000000003E-4</v>
      </c>
    </row>
    <row r="150" spans="1:14" ht="15.75" thickBot="1">
      <c r="A150" s="3">
        <v>180</v>
      </c>
      <c r="B150" s="4">
        <v>270</v>
      </c>
      <c r="C150" s="4">
        <v>90</v>
      </c>
      <c r="D150" s="4">
        <v>5</v>
      </c>
      <c r="E150" s="4">
        <v>0</v>
      </c>
      <c r="F150" s="13">
        <f>-5.3219*POWER(10,-4)</f>
        <v>-5.3219000000000009E-4</v>
      </c>
      <c r="G150" s="16">
        <f t="shared" si="8"/>
        <v>5.3219000000000009E-4</v>
      </c>
      <c r="H150" s="16">
        <f t="shared" si="9"/>
        <v>2.8322619610000012E-7</v>
      </c>
      <c r="K150" s="16">
        <f t="shared" si="10"/>
        <v>5.3219000000000009E-4</v>
      </c>
      <c r="N150" s="16">
        <f t="shared" si="11"/>
        <v>-5.3219000000000009E-4</v>
      </c>
    </row>
    <row r="151" spans="1:14" ht="15.75" thickBot="1">
      <c r="A151" s="3">
        <v>180</v>
      </c>
      <c r="B151" s="4">
        <v>270</v>
      </c>
      <c r="C151" s="4">
        <v>180</v>
      </c>
      <c r="D151" s="4">
        <v>5</v>
      </c>
      <c r="E151" s="4">
        <v>0</v>
      </c>
      <c r="F151" s="13">
        <f>-0.0063</f>
        <v>-6.3E-3</v>
      </c>
      <c r="G151" s="16">
        <f t="shared" si="8"/>
        <v>6.3E-3</v>
      </c>
      <c r="H151" s="16">
        <f t="shared" si="9"/>
        <v>3.9690000000000001E-5</v>
      </c>
      <c r="K151" s="16">
        <f t="shared" si="10"/>
        <v>6.3E-3</v>
      </c>
      <c r="N151" s="16">
        <f t="shared" si="11"/>
        <v>-6.3E-3</v>
      </c>
    </row>
    <row r="152" spans="1:14" ht="15.75" thickBot="1">
      <c r="A152" s="1">
        <v>90</v>
      </c>
      <c r="B152" s="2">
        <v>30</v>
      </c>
      <c r="C152" s="2">
        <v>330</v>
      </c>
      <c r="D152" s="2">
        <v>10</v>
      </c>
      <c r="E152" s="2">
        <v>60</v>
      </c>
      <c r="F152" s="13">
        <f>60</f>
        <v>60</v>
      </c>
      <c r="G152" s="16">
        <f t="shared" si="8"/>
        <v>0</v>
      </c>
      <c r="H152" s="16">
        <f t="shared" si="9"/>
        <v>0</v>
      </c>
      <c r="K152" s="16">
        <f t="shared" si="10"/>
        <v>0</v>
      </c>
      <c r="N152" s="16">
        <f t="shared" si="11"/>
        <v>120</v>
      </c>
    </row>
    <row r="153" spans="1:14" ht="15.75" thickBot="1">
      <c r="A153" s="3">
        <v>270</v>
      </c>
      <c r="B153" s="4">
        <v>330</v>
      </c>
      <c r="C153" s="4">
        <v>30</v>
      </c>
      <c r="D153" s="4">
        <v>10</v>
      </c>
      <c r="E153" s="4">
        <v>-60</v>
      </c>
      <c r="F153" s="13">
        <f>-60.0045</f>
        <v>-60.0045</v>
      </c>
      <c r="G153" s="16">
        <f t="shared" si="8"/>
        <v>4.5000000000001705E-3</v>
      </c>
      <c r="H153" s="16">
        <f t="shared" si="9"/>
        <v>2.0250000000001536E-5</v>
      </c>
      <c r="K153" s="16">
        <f t="shared" si="10"/>
        <v>4.5000000000001705E-3</v>
      </c>
      <c r="N153" s="16">
        <f t="shared" si="11"/>
        <v>-120.00450000000001</v>
      </c>
    </row>
    <row r="154" spans="1:14" ht="15.75" thickBot="1">
      <c r="A154" s="3">
        <v>330</v>
      </c>
      <c r="B154" s="4">
        <v>90</v>
      </c>
      <c r="C154" s="4">
        <v>90</v>
      </c>
      <c r="D154" s="4">
        <v>10</v>
      </c>
      <c r="E154" s="4">
        <v>0</v>
      </c>
      <c r="F154" s="13">
        <f>-4.0664*POWER(10,-5)</f>
        <v>-4.0664000000000002E-5</v>
      </c>
      <c r="G154" s="16">
        <f t="shared" si="8"/>
        <v>4.0664000000000002E-5</v>
      </c>
      <c r="H154" s="16">
        <f t="shared" si="9"/>
        <v>1.6535608960000001E-9</v>
      </c>
      <c r="K154" s="16">
        <f t="shared" si="10"/>
        <v>4.0664000000000002E-5</v>
      </c>
      <c r="N154" s="16">
        <f t="shared" si="11"/>
        <v>-4.0664000000000002E-5</v>
      </c>
    </row>
    <row r="155" spans="1:14" ht="15.75" thickBot="1">
      <c r="A155" s="3">
        <v>30</v>
      </c>
      <c r="B155" s="4">
        <v>180</v>
      </c>
      <c r="C155" s="4">
        <v>180</v>
      </c>
      <c r="D155" s="4">
        <v>10</v>
      </c>
      <c r="E155" s="4">
        <v>0</v>
      </c>
      <c r="F155" s="13">
        <f>-1.0164*POWER(10,-5)</f>
        <v>-1.0164000000000001E-5</v>
      </c>
      <c r="G155" s="16">
        <f t="shared" si="8"/>
        <v>1.0164000000000001E-5</v>
      </c>
      <c r="H155" s="16">
        <f t="shared" si="9"/>
        <v>1.0330689600000002E-10</v>
      </c>
      <c r="K155" s="16">
        <f t="shared" si="10"/>
        <v>1.0164000000000001E-5</v>
      </c>
      <c r="N155" s="16">
        <f t="shared" si="11"/>
        <v>-1.0164000000000001E-5</v>
      </c>
    </row>
    <row r="156" spans="1:14" ht="15.75" thickBot="1">
      <c r="A156" s="3">
        <v>180</v>
      </c>
      <c r="B156" s="4">
        <v>270</v>
      </c>
      <c r="C156" s="4">
        <v>270</v>
      </c>
      <c r="D156" s="4">
        <v>10</v>
      </c>
      <c r="E156" s="4">
        <v>0</v>
      </c>
      <c r="F156" s="13">
        <f>-0.0423</f>
        <v>-4.2299999999999997E-2</v>
      </c>
      <c r="G156" s="16">
        <f t="shared" si="8"/>
        <v>4.2299999999999997E-2</v>
      </c>
      <c r="H156" s="16">
        <f t="shared" si="9"/>
        <v>1.7892899999999998E-3</v>
      </c>
      <c r="K156" s="16">
        <f t="shared" si="10"/>
        <v>4.2299999999999997E-2</v>
      </c>
      <c r="N156" s="16">
        <f t="shared" si="11"/>
        <v>-4.2299999999999997E-2</v>
      </c>
    </row>
    <row r="157" spans="1:14" ht="15.75" thickBot="1">
      <c r="A157" s="3">
        <v>90</v>
      </c>
      <c r="B157" s="4">
        <v>330</v>
      </c>
      <c r="C157" s="4">
        <v>30</v>
      </c>
      <c r="D157" s="4">
        <v>10</v>
      </c>
      <c r="E157" s="4">
        <v>0</v>
      </c>
      <c r="F157" s="13">
        <f>-1.7137*POWER(10,-5)</f>
        <v>-1.7137000000000002E-5</v>
      </c>
      <c r="G157" s="16">
        <f t="shared" si="8"/>
        <v>1.7137000000000002E-5</v>
      </c>
      <c r="H157" s="16">
        <f t="shared" si="9"/>
        <v>2.9367676900000005E-10</v>
      </c>
      <c r="K157" s="16">
        <f t="shared" si="10"/>
        <v>1.7137000000000002E-5</v>
      </c>
      <c r="N157" s="16">
        <f t="shared" si="11"/>
        <v>-1.7137000000000002E-5</v>
      </c>
    </row>
    <row r="158" spans="1:14" ht="15.75" thickBot="1">
      <c r="A158" s="3">
        <v>90</v>
      </c>
      <c r="B158" s="4">
        <v>90</v>
      </c>
      <c r="C158" s="4">
        <v>90</v>
      </c>
      <c r="D158" s="4">
        <v>10</v>
      </c>
      <c r="E158" s="4">
        <v>30</v>
      </c>
      <c r="F158" s="13">
        <f>30.0003</f>
        <v>30.000299999999999</v>
      </c>
      <c r="G158" s="16">
        <f t="shared" si="8"/>
        <v>-2.9999999999930083E-4</v>
      </c>
      <c r="H158" s="16">
        <f t="shared" si="9"/>
        <v>8.9999999999580492E-8</v>
      </c>
      <c r="K158" s="16">
        <f t="shared" si="10"/>
        <v>2.9999999999930083E-4</v>
      </c>
      <c r="N158" s="16">
        <f t="shared" si="11"/>
        <v>60.000299999999996</v>
      </c>
    </row>
    <row r="159" spans="1:14" ht="15.75" thickBot="1">
      <c r="A159" s="3">
        <v>90</v>
      </c>
      <c r="B159" s="4">
        <v>180</v>
      </c>
      <c r="C159" s="4">
        <v>180</v>
      </c>
      <c r="D159" s="4">
        <v>10</v>
      </c>
      <c r="E159" s="4">
        <v>0</v>
      </c>
      <c r="F159" s="13">
        <f>-1.9669*POWER(10,-5)</f>
        <v>-1.9669000000000001E-5</v>
      </c>
      <c r="G159" s="16">
        <f t="shared" si="8"/>
        <v>1.9669000000000001E-5</v>
      </c>
      <c r="H159" s="16">
        <f t="shared" si="9"/>
        <v>3.8686956100000003E-10</v>
      </c>
      <c r="K159" s="16">
        <f t="shared" si="10"/>
        <v>1.9669000000000001E-5</v>
      </c>
      <c r="N159" s="16">
        <f t="shared" si="11"/>
        <v>-1.9669000000000001E-5</v>
      </c>
    </row>
    <row r="160" spans="1:14" ht="15.75" thickBot="1">
      <c r="A160" s="3">
        <v>90</v>
      </c>
      <c r="B160" s="4">
        <v>270</v>
      </c>
      <c r="C160" s="4">
        <v>270</v>
      </c>
      <c r="D160" s="4">
        <v>10</v>
      </c>
      <c r="E160" s="4">
        <v>0</v>
      </c>
      <c r="F160" s="13">
        <f>-0.0023</f>
        <v>-2.3E-3</v>
      </c>
      <c r="G160" s="16">
        <f t="shared" si="8"/>
        <v>2.3E-3</v>
      </c>
      <c r="H160" s="16">
        <f t="shared" si="9"/>
        <v>5.2900000000000002E-6</v>
      </c>
      <c r="K160" s="16">
        <f t="shared" si="10"/>
        <v>2.3E-3</v>
      </c>
      <c r="N160" s="16">
        <f t="shared" si="11"/>
        <v>-2.3E-3</v>
      </c>
    </row>
    <row r="161" spans="1:14" ht="15.75" thickBot="1">
      <c r="A161" s="3">
        <v>270</v>
      </c>
      <c r="B161" s="4">
        <v>30</v>
      </c>
      <c r="C161" s="4">
        <v>330</v>
      </c>
      <c r="D161" s="4">
        <v>10</v>
      </c>
      <c r="E161" s="4">
        <v>0</v>
      </c>
      <c r="F161" s="13">
        <f>-0.0012</f>
        <v>-1.1999999999999999E-3</v>
      </c>
      <c r="G161" s="16">
        <f t="shared" si="8"/>
        <v>1.1999999999999999E-3</v>
      </c>
      <c r="H161" s="16">
        <f t="shared" si="9"/>
        <v>1.4399999999999998E-6</v>
      </c>
      <c r="K161" s="16">
        <f t="shared" si="10"/>
        <v>1.1999999999999999E-3</v>
      </c>
      <c r="N161" s="16">
        <f t="shared" si="11"/>
        <v>-1.1999999999999999E-3</v>
      </c>
    </row>
    <row r="162" spans="1:14" ht="15.75" thickBot="1">
      <c r="A162" s="3">
        <v>270</v>
      </c>
      <c r="B162" s="4">
        <v>90</v>
      </c>
      <c r="C162" s="4">
        <v>90</v>
      </c>
      <c r="D162" s="4">
        <v>10</v>
      </c>
      <c r="E162" s="4">
        <v>0</v>
      </c>
      <c r="F162" s="13">
        <f>-2.2478*POWER(10,-5)</f>
        <v>-2.2478000000000001E-5</v>
      </c>
      <c r="G162" s="16">
        <f t="shared" si="8"/>
        <v>2.2478000000000001E-5</v>
      </c>
      <c r="H162" s="16">
        <f t="shared" si="9"/>
        <v>5.0526048400000002E-10</v>
      </c>
      <c r="K162" s="16">
        <f t="shared" si="10"/>
        <v>2.2478000000000001E-5</v>
      </c>
      <c r="N162" s="16">
        <f t="shared" si="11"/>
        <v>-2.2478000000000001E-5</v>
      </c>
    </row>
    <row r="163" spans="1:14" ht="15.75" thickBot="1">
      <c r="A163" s="3">
        <v>270</v>
      </c>
      <c r="B163" s="4">
        <v>180</v>
      </c>
      <c r="C163" s="4">
        <v>180</v>
      </c>
      <c r="D163" s="4">
        <v>10</v>
      </c>
      <c r="E163" s="4">
        <v>0</v>
      </c>
      <c r="F163" s="13">
        <f>-0.0066</f>
        <v>-6.6E-3</v>
      </c>
      <c r="G163" s="16">
        <f t="shared" si="8"/>
        <v>6.6E-3</v>
      </c>
      <c r="H163" s="16">
        <f t="shared" si="9"/>
        <v>4.3559999999999996E-5</v>
      </c>
      <c r="K163" s="16">
        <f t="shared" si="10"/>
        <v>6.6E-3</v>
      </c>
      <c r="N163" s="16">
        <f t="shared" si="11"/>
        <v>-6.6E-3</v>
      </c>
    </row>
    <row r="164" spans="1:14" ht="15.75" thickBot="1">
      <c r="A164" s="3">
        <v>270</v>
      </c>
      <c r="B164" s="4">
        <v>270</v>
      </c>
      <c r="C164" s="4">
        <v>270</v>
      </c>
      <c r="D164" s="4">
        <v>10</v>
      </c>
      <c r="E164" s="4">
        <v>30</v>
      </c>
      <c r="F164" s="13">
        <f>29.5993</f>
        <v>29.599299999999999</v>
      </c>
      <c r="G164" s="16">
        <f t="shared" si="8"/>
        <v>0.4007000000000005</v>
      </c>
      <c r="H164" s="16">
        <f t="shared" si="9"/>
        <v>0.16056049000000039</v>
      </c>
      <c r="K164" s="16">
        <f t="shared" si="10"/>
        <v>0.4007000000000005</v>
      </c>
      <c r="N164" s="16">
        <f t="shared" si="11"/>
        <v>59.599299999999999</v>
      </c>
    </row>
    <row r="165" spans="1:14" ht="15.75" thickBot="1">
      <c r="A165" s="3">
        <v>330</v>
      </c>
      <c r="B165" s="4">
        <v>30</v>
      </c>
      <c r="C165" s="4">
        <v>330</v>
      </c>
      <c r="D165" s="4">
        <v>10</v>
      </c>
      <c r="E165" s="4">
        <v>0</v>
      </c>
      <c r="F165" s="13">
        <f>-0.0017</f>
        <v>-1.6999999999999999E-3</v>
      </c>
      <c r="G165" s="16">
        <f t="shared" si="8"/>
        <v>1.6999999999999999E-3</v>
      </c>
      <c r="H165" s="16">
        <f t="shared" si="9"/>
        <v>2.8899999999999999E-6</v>
      </c>
      <c r="K165" s="16">
        <f t="shared" si="10"/>
        <v>1.6999999999999999E-3</v>
      </c>
      <c r="N165" s="16">
        <f t="shared" si="11"/>
        <v>-1.6999999999999999E-3</v>
      </c>
    </row>
    <row r="166" spans="1:14" ht="15.75" thickBot="1">
      <c r="A166" s="3">
        <v>330</v>
      </c>
      <c r="B166" s="4">
        <v>330</v>
      </c>
      <c r="C166" s="4">
        <v>30</v>
      </c>
      <c r="D166" s="4">
        <v>10</v>
      </c>
      <c r="E166" s="4">
        <v>0</v>
      </c>
      <c r="F166" s="13">
        <f>-0.006</f>
        <v>-6.0000000000000001E-3</v>
      </c>
      <c r="G166" s="16">
        <f t="shared" si="8"/>
        <v>6.0000000000000001E-3</v>
      </c>
      <c r="H166" s="16">
        <f t="shared" si="9"/>
        <v>3.6000000000000001E-5</v>
      </c>
      <c r="K166" s="16">
        <f t="shared" si="10"/>
        <v>6.0000000000000001E-3</v>
      </c>
      <c r="N166" s="16">
        <f t="shared" si="11"/>
        <v>-6.0000000000000001E-3</v>
      </c>
    </row>
    <row r="167" spans="1:14" ht="15.75" thickBot="1">
      <c r="A167" s="3">
        <v>330</v>
      </c>
      <c r="B167" s="4">
        <v>180</v>
      </c>
      <c r="C167" s="4">
        <v>180</v>
      </c>
      <c r="D167" s="4">
        <v>10</v>
      </c>
      <c r="E167" s="4">
        <v>0</v>
      </c>
      <c r="F167" s="13">
        <f>-0.0093</f>
        <v>-9.2999999999999992E-3</v>
      </c>
      <c r="G167" s="16">
        <f t="shared" si="8"/>
        <v>9.2999999999999992E-3</v>
      </c>
      <c r="H167" s="16">
        <f t="shared" si="9"/>
        <v>8.648999999999998E-5</v>
      </c>
      <c r="K167" s="16">
        <f t="shared" si="10"/>
        <v>9.2999999999999992E-3</v>
      </c>
      <c r="N167" s="16">
        <f t="shared" si="11"/>
        <v>-9.2999999999999992E-3</v>
      </c>
    </row>
    <row r="168" spans="1:14" ht="15.75" thickBot="1">
      <c r="A168" s="3">
        <v>330</v>
      </c>
      <c r="B168" s="4">
        <v>270</v>
      </c>
      <c r="C168" s="4">
        <v>270</v>
      </c>
      <c r="D168" s="4">
        <v>10</v>
      </c>
      <c r="E168" s="4">
        <v>0</v>
      </c>
      <c r="F168" s="13">
        <f>-0.5162</f>
        <v>-0.51619999999999999</v>
      </c>
      <c r="G168" s="16">
        <f t="shared" si="8"/>
        <v>0.51619999999999999</v>
      </c>
      <c r="H168" s="16">
        <f t="shared" si="9"/>
        <v>0.26646243999999997</v>
      </c>
      <c r="K168" s="16">
        <f t="shared" si="10"/>
        <v>0.51619999999999999</v>
      </c>
      <c r="N168" s="16">
        <f t="shared" si="11"/>
        <v>-0.51619999999999999</v>
      </c>
    </row>
    <row r="169" spans="1:14" ht="15.75" thickBot="1">
      <c r="A169" s="3">
        <v>30</v>
      </c>
      <c r="B169" s="4">
        <v>30</v>
      </c>
      <c r="C169" s="4">
        <v>330</v>
      </c>
      <c r="D169" s="4">
        <v>10</v>
      </c>
      <c r="E169" s="4">
        <v>0</v>
      </c>
      <c r="F169" s="13">
        <f>-1.7261*POWER(10,-5)</f>
        <v>-1.7261E-5</v>
      </c>
      <c r="G169" s="16">
        <f t="shared" si="8"/>
        <v>1.7261E-5</v>
      </c>
      <c r="H169" s="16">
        <f t="shared" si="9"/>
        <v>2.9794212099999998E-10</v>
      </c>
      <c r="K169" s="16">
        <f t="shared" si="10"/>
        <v>1.7261E-5</v>
      </c>
      <c r="N169" s="16">
        <f t="shared" si="11"/>
        <v>-1.7261E-5</v>
      </c>
    </row>
    <row r="170" spans="1:14" ht="15.75" thickBot="1">
      <c r="A170" s="3">
        <v>30</v>
      </c>
      <c r="B170" s="4">
        <v>330</v>
      </c>
      <c r="C170" s="4">
        <v>30</v>
      </c>
      <c r="D170" s="4">
        <v>10</v>
      </c>
      <c r="E170" s="4">
        <v>0</v>
      </c>
      <c r="F170" s="13">
        <f>-4.1003*POWER(10,-6)</f>
        <v>-4.1002999999999995E-6</v>
      </c>
      <c r="G170" s="16">
        <f t="shared" si="8"/>
        <v>4.1002999999999995E-6</v>
      </c>
      <c r="H170" s="16">
        <f t="shared" si="9"/>
        <v>1.6812460089999997E-11</v>
      </c>
      <c r="K170" s="16">
        <f t="shared" si="10"/>
        <v>4.1002999999999995E-6</v>
      </c>
      <c r="N170" s="16">
        <f t="shared" si="11"/>
        <v>-4.1002999999999995E-6</v>
      </c>
    </row>
    <row r="171" spans="1:14" ht="15.75" thickBot="1">
      <c r="A171" s="3">
        <v>30</v>
      </c>
      <c r="B171" s="4">
        <v>90</v>
      </c>
      <c r="C171" s="4">
        <v>90</v>
      </c>
      <c r="D171" s="4">
        <v>10</v>
      </c>
      <c r="E171" s="4">
        <v>0</v>
      </c>
      <c r="F171" s="13">
        <f>1.3971*POWER(10,-4)</f>
        <v>1.3971E-4</v>
      </c>
      <c r="G171" s="16">
        <f t="shared" si="8"/>
        <v>-1.3971E-4</v>
      </c>
      <c r="H171" s="16">
        <f t="shared" si="9"/>
        <v>1.9518884100000002E-8</v>
      </c>
      <c r="K171" s="16">
        <f t="shared" si="10"/>
        <v>1.3971E-4</v>
      </c>
      <c r="N171" s="16">
        <f t="shared" si="11"/>
        <v>1.3971E-4</v>
      </c>
    </row>
    <row r="172" spans="1:14" ht="15.75" thickBot="1">
      <c r="A172" s="3">
        <v>30</v>
      </c>
      <c r="B172" s="4">
        <v>270</v>
      </c>
      <c r="C172" s="4">
        <v>270</v>
      </c>
      <c r="D172" s="4">
        <v>10</v>
      </c>
      <c r="E172" s="4">
        <v>0</v>
      </c>
      <c r="F172" s="13">
        <f>-9.7459*POWER(10,-4)</f>
        <v>-9.7459000000000011E-4</v>
      </c>
      <c r="G172" s="16">
        <f t="shared" si="8"/>
        <v>9.7459000000000011E-4</v>
      </c>
      <c r="H172" s="16">
        <f t="shared" si="9"/>
        <v>9.4982566810000022E-7</v>
      </c>
      <c r="K172" s="16">
        <f t="shared" si="10"/>
        <v>9.7459000000000011E-4</v>
      </c>
      <c r="N172" s="16">
        <f t="shared" si="11"/>
        <v>-9.7459000000000011E-4</v>
      </c>
    </row>
    <row r="173" spans="1:14" ht="15.75" thickBot="1">
      <c r="A173" s="3">
        <v>180</v>
      </c>
      <c r="B173" s="4">
        <v>30</v>
      </c>
      <c r="C173" s="4">
        <v>330</v>
      </c>
      <c r="D173" s="4">
        <v>10</v>
      </c>
      <c r="E173" s="4">
        <v>0</v>
      </c>
      <c r="F173" s="13">
        <f>-1.0331*POWER(10,-4)</f>
        <v>-1.0331E-4</v>
      </c>
      <c r="G173" s="16">
        <f t="shared" si="8"/>
        <v>1.0331E-4</v>
      </c>
      <c r="H173" s="16">
        <f t="shared" si="9"/>
        <v>1.06729561E-8</v>
      </c>
      <c r="K173" s="16">
        <f t="shared" si="10"/>
        <v>1.0331E-4</v>
      </c>
      <c r="N173" s="16">
        <f t="shared" si="11"/>
        <v>-1.0331E-4</v>
      </c>
    </row>
    <row r="174" spans="1:14" ht="15.75" thickBot="1">
      <c r="A174" s="3">
        <v>180</v>
      </c>
      <c r="B174" s="4">
        <v>330</v>
      </c>
      <c r="C174" s="4">
        <v>30</v>
      </c>
      <c r="D174" s="4">
        <v>10</v>
      </c>
      <c r="E174" s="4">
        <v>0</v>
      </c>
      <c r="F174" s="13">
        <f>-3.7239*POWER(10,-4)</f>
        <v>-3.7239E-4</v>
      </c>
      <c r="G174" s="16">
        <f t="shared" si="8"/>
        <v>3.7239E-4</v>
      </c>
      <c r="H174" s="16">
        <f t="shared" si="9"/>
        <v>1.386743121E-7</v>
      </c>
      <c r="K174" s="16">
        <f t="shared" si="10"/>
        <v>3.7239E-4</v>
      </c>
      <c r="N174" s="16">
        <f t="shared" si="11"/>
        <v>-3.7239E-4</v>
      </c>
    </row>
    <row r="175" spans="1:14" ht="15.75" thickBot="1">
      <c r="A175" s="3">
        <v>180</v>
      </c>
      <c r="B175" s="4">
        <v>90</v>
      </c>
      <c r="C175" s="4">
        <v>90</v>
      </c>
      <c r="D175" s="4">
        <v>10</v>
      </c>
      <c r="E175" s="4">
        <v>0</v>
      </c>
      <c r="F175" s="13">
        <f>-1.2956*POWER(10,-5)</f>
        <v>-1.2956000000000003E-5</v>
      </c>
      <c r="G175" s="16">
        <f t="shared" si="8"/>
        <v>1.2956000000000003E-5</v>
      </c>
      <c r="H175" s="16">
        <f t="shared" si="9"/>
        <v>1.6785793600000008E-10</v>
      </c>
      <c r="K175" s="16">
        <f t="shared" si="10"/>
        <v>1.2956000000000003E-5</v>
      </c>
      <c r="N175" s="16">
        <f t="shared" si="11"/>
        <v>-1.2956000000000003E-5</v>
      </c>
    </row>
    <row r="176" spans="1:14" ht="15.75" thickBot="1">
      <c r="A176" s="3">
        <v>180</v>
      </c>
      <c r="B176" s="4">
        <v>180</v>
      </c>
      <c r="C176" s="4">
        <v>180</v>
      </c>
      <c r="D176" s="4">
        <v>10</v>
      </c>
      <c r="E176" s="4">
        <v>30</v>
      </c>
      <c r="F176" s="13">
        <f>29.9995</f>
        <v>29.999500000000001</v>
      </c>
      <c r="G176" s="16">
        <f t="shared" si="8"/>
        <v>4.9999999999883471E-4</v>
      </c>
      <c r="H176" s="16">
        <f t="shared" si="9"/>
        <v>2.4999999999883474E-7</v>
      </c>
      <c r="K176" s="16">
        <f t="shared" si="10"/>
        <v>4.9999999999883471E-4</v>
      </c>
      <c r="N176" s="16">
        <f t="shared" si="11"/>
        <v>59.999499999999998</v>
      </c>
    </row>
    <row r="177" spans="1:14" ht="15.75" thickBot="1">
      <c r="A177" s="3">
        <v>90</v>
      </c>
      <c r="B177" s="4">
        <v>330</v>
      </c>
      <c r="C177" s="4">
        <v>330</v>
      </c>
      <c r="D177" s="4">
        <v>10</v>
      </c>
      <c r="E177" s="4">
        <v>0</v>
      </c>
      <c r="F177" s="13">
        <f>-0.0042</f>
        <v>-4.1999999999999997E-3</v>
      </c>
      <c r="G177" s="16">
        <f t="shared" si="8"/>
        <v>4.1999999999999997E-3</v>
      </c>
      <c r="H177" s="16">
        <f t="shared" si="9"/>
        <v>1.7639999999999997E-5</v>
      </c>
      <c r="K177" s="16">
        <f t="shared" si="10"/>
        <v>4.1999999999999997E-3</v>
      </c>
      <c r="N177" s="16">
        <f t="shared" si="11"/>
        <v>-4.1999999999999997E-3</v>
      </c>
    </row>
    <row r="178" spans="1:14" ht="15.75" thickBot="1">
      <c r="A178" s="3">
        <v>90</v>
      </c>
      <c r="B178" s="4">
        <v>330</v>
      </c>
      <c r="C178" s="4">
        <v>90</v>
      </c>
      <c r="D178" s="4">
        <v>10</v>
      </c>
      <c r="E178" s="4">
        <v>0</v>
      </c>
      <c r="F178" s="13">
        <f>-3.8253*POWER(10,-5)</f>
        <v>-3.8253000000000001E-5</v>
      </c>
      <c r="G178" s="16">
        <f t="shared" si="8"/>
        <v>3.8253000000000001E-5</v>
      </c>
      <c r="H178" s="16">
        <f t="shared" si="9"/>
        <v>1.4632920090000001E-9</v>
      </c>
      <c r="K178" s="16">
        <f t="shared" si="10"/>
        <v>3.8253000000000001E-5</v>
      </c>
      <c r="N178" s="16">
        <f t="shared" si="11"/>
        <v>-3.8253000000000001E-5</v>
      </c>
    </row>
    <row r="179" spans="1:14" ht="15.75" thickBot="1">
      <c r="A179" s="3">
        <v>90</v>
      </c>
      <c r="B179" s="4">
        <v>330</v>
      </c>
      <c r="C179" s="4">
        <v>180</v>
      </c>
      <c r="D179" s="4">
        <v>10</v>
      </c>
      <c r="E179" s="4">
        <v>0</v>
      </c>
      <c r="F179" s="13">
        <f>-4.8129*POWER(10,-4)</f>
        <v>-4.8128999999999999E-4</v>
      </c>
      <c r="G179" s="16">
        <f t="shared" si="8"/>
        <v>4.8128999999999999E-4</v>
      </c>
      <c r="H179" s="16">
        <f t="shared" si="9"/>
        <v>2.3164006409999999E-7</v>
      </c>
      <c r="K179" s="16">
        <f t="shared" si="10"/>
        <v>4.8128999999999999E-4</v>
      </c>
      <c r="N179" s="16">
        <f t="shared" si="11"/>
        <v>-4.8128999999999999E-4</v>
      </c>
    </row>
    <row r="180" spans="1:14" ht="15.75" thickBot="1">
      <c r="A180" s="3">
        <v>90</v>
      </c>
      <c r="B180" s="4">
        <v>330</v>
      </c>
      <c r="C180" s="4">
        <v>270</v>
      </c>
      <c r="D180" s="4">
        <v>10</v>
      </c>
      <c r="E180" s="4">
        <v>0</v>
      </c>
      <c r="F180" s="13">
        <f>-0.0032</f>
        <v>-3.2000000000000002E-3</v>
      </c>
      <c r="G180" s="16">
        <f t="shared" si="8"/>
        <v>3.2000000000000002E-3</v>
      </c>
      <c r="H180" s="16">
        <f t="shared" si="9"/>
        <v>1.024E-5</v>
      </c>
      <c r="K180" s="16">
        <f t="shared" si="10"/>
        <v>3.2000000000000002E-3</v>
      </c>
      <c r="N180" s="16">
        <f t="shared" si="11"/>
        <v>-3.2000000000000002E-3</v>
      </c>
    </row>
    <row r="181" spans="1:14" ht="15.75" thickBot="1">
      <c r="A181" s="3">
        <v>270</v>
      </c>
      <c r="B181" s="4">
        <v>330</v>
      </c>
      <c r="C181" s="4">
        <v>330</v>
      </c>
      <c r="D181" s="4">
        <v>10</v>
      </c>
      <c r="E181" s="4">
        <v>0</v>
      </c>
      <c r="F181" s="13">
        <f>-0.6324</f>
        <v>-0.63239999999999996</v>
      </c>
      <c r="G181" s="16">
        <f t="shared" si="8"/>
        <v>0.63239999999999996</v>
      </c>
      <c r="H181" s="16">
        <f t="shared" si="9"/>
        <v>0.39992975999999997</v>
      </c>
      <c r="K181" s="16">
        <f t="shared" si="10"/>
        <v>0.63239999999999996</v>
      </c>
      <c r="N181" s="16">
        <f t="shared" si="11"/>
        <v>-0.63239999999999996</v>
      </c>
    </row>
    <row r="182" spans="1:14" ht="15.75" thickBot="1">
      <c r="A182" s="3">
        <v>270</v>
      </c>
      <c r="B182" s="4">
        <v>330</v>
      </c>
      <c r="C182" s="4">
        <v>90</v>
      </c>
      <c r="D182" s="4">
        <v>10</v>
      </c>
      <c r="E182" s="4">
        <v>0</v>
      </c>
      <c r="F182" s="13">
        <f>-0.0094</f>
        <v>-9.4000000000000004E-3</v>
      </c>
      <c r="G182" s="16">
        <f t="shared" si="8"/>
        <v>9.4000000000000004E-3</v>
      </c>
      <c r="H182" s="16">
        <f t="shared" si="9"/>
        <v>8.8360000000000001E-5</v>
      </c>
      <c r="K182" s="16">
        <f t="shared" si="10"/>
        <v>9.4000000000000004E-3</v>
      </c>
      <c r="N182" s="16">
        <f t="shared" si="11"/>
        <v>-9.4000000000000004E-3</v>
      </c>
    </row>
    <row r="183" spans="1:14" ht="15.75" thickBot="1">
      <c r="A183" s="3">
        <v>270</v>
      </c>
      <c r="B183" s="4">
        <v>330</v>
      </c>
      <c r="C183" s="4">
        <v>180</v>
      </c>
      <c r="D183" s="4">
        <v>10</v>
      </c>
      <c r="E183" s="4">
        <v>0</v>
      </c>
      <c r="F183" s="13">
        <f>-0.0935</f>
        <v>-9.35E-2</v>
      </c>
      <c r="G183" s="16">
        <f t="shared" si="8"/>
        <v>9.35E-2</v>
      </c>
      <c r="H183" s="16">
        <f t="shared" si="9"/>
        <v>8.74225E-3</v>
      </c>
      <c r="K183" s="16">
        <f t="shared" si="10"/>
        <v>9.35E-2</v>
      </c>
      <c r="N183" s="16">
        <f t="shared" si="11"/>
        <v>-9.35E-2</v>
      </c>
    </row>
    <row r="184" spans="1:14" ht="15.75" thickBot="1">
      <c r="A184" s="3">
        <v>270</v>
      </c>
      <c r="B184" s="4">
        <v>330</v>
      </c>
      <c r="C184" s="4">
        <v>270</v>
      </c>
      <c r="D184" s="4">
        <v>10</v>
      </c>
      <c r="E184" s="4">
        <v>0</v>
      </c>
      <c r="F184" s="13">
        <f>-0.5162</f>
        <v>-0.51619999999999999</v>
      </c>
      <c r="G184" s="16">
        <f t="shared" si="8"/>
        <v>0.51619999999999999</v>
      </c>
      <c r="H184" s="16">
        <f t="shared" si="9"/>
        <v>0.26646243999999997</v>
      </c>
      <c r="K184" s="16">
        <f t="shared" si="10"/>
        <v>0.51619999999999999</v>
      </c>
      <c r="N184" s="16">
        <f t="shared" si="11"/>
        <v>-0.51619999999999999</v>
      </c>
    </row>
    <row r="185" spans="1:14" ht="15.75" thickBot="1">
      <c r="A185" s="3">
        <v>330</v>
      </c>
      <c r="B185" s="4">
        <v>330</v>
      </c>
      <c r="C185" s="4">
        <v>330</v>
      </c>
      <c r="D185" s="4">
        <v>10</v>
      </c>
      <c r="E185" s="4">
        <v>30</v>
      </c>
      <c r="F185" s="13">
        <f>29.205</f>
        <v>29.204999999999998</v>
      </c>
      <c r="G185" s="16">
        <f t="shared" si="8"/>
        <v>0.79500000000000171</v>
      </c>
      <c r="H185" s="16">
        <f t="shared" si="9"/>
        <v>0.63202500000000272</v>
      </c>
      <c r="K185" s="16">
        <f t="shared" si="10"/>
        <v>0.79500000000000171</v>
      </c>
      <c r="N185" s="16">
        <f t="shared" si="11"/>
        <v>59.204999999999998</v>
      </c>
    </row>
    <row r="186" spans="1:14" ht="15.75" thickBot="1">
      <c r="A186" s="3">
        <v>330</v>
      </c>
      <c r="B186" s="4">
        <v>330</v>
      </c>
      <c r="C186" s="4">
        <v>90</v>
      </c>
      <c r="D186" s="4">
        <v>10</v>
      </c>
      <c r="E186" s="4">
        <v>30</v>
      </c>
      <c r="F186" s="13">
        <f>29.9874</f>
        <v>29.987400000000001</v>
      </c>
      <c r="G186" s="16">
        <f t="shared" si="8"/>
        <v>1.2599999999999056E-2</v>
      </c>
      <c r="H186" s="16">
        <f t="shared" si="9"/>
        <v>1.5875999999997623E-4</v>
      </c>
      <c r="K186" s="16">
        <f t="shared" si="10"/>
        <v>1.2599999999999056E-2</v>
      </c>
      <c r="N186" s="16">
        <f t="shared" si="11"/>
        <v>59.987400000000001</v>
      </c>
    </row>
    <row r="187" spans="1:14" ht="15.75" thickBot="1">
      <c r="A187" s="3">
        <v>330</v>
      </c>
      <c r="B187" s="4">
        <v>330</v>
      </c>
      <c r="C187" s="4">
        <v>180</v>
      </c>
      <c r="D187" s="4">
        <v>10</v>
      </c>
      <c r="E187" s="4">
        <v>30</v>
      </c>
      <c r="F187" s="13">
        <f>29.8775</f>
        <v>29.877500000000001</v>
      </c>
      <c r="G187" s="16">
        <f t="shared" si="8"/>
        <v>0.12249999999999872</v>
      </c>
      <c r="H187" s="16">
        <f t="shared" si="9"/>
        <v>1.5006249999999687E-2</v>
      </c>
      <c r="K187" s="16">
        <f t="shared" si="10"/>
        <v>0.12249999999999872</v>
      </c>
      <c r="N187" s="16">
        <f t="shared" si="11"/>
        <v>59.877499999999998</v>
      </c>
    </row>
    <row r="188" spans="1:14" ht="15.75" thickBot="1">
      <c r="A188" s="3">
        <v>330</v>
      </c>
      <c r="B188" s="4">
        <v>330</v>
      </c>
      <c r="C188" s="4">
        <v>270</v>
      </c>
      <c r="D188" s="4">
        <v>10</v>
      </c>
      <c r="E188" s="4">
        <v>30</v>
      </c>
      <c r="F188" s="13">
        <f>29.3442</f>
        <v>29.344200000000001</v>
      </c>
      <c r="G188" s="16">
        <f t="shared" si="8"/>
        <v>0.65579999999999927</v>
      </c>
      <c r="H188" s="16">
        <f t="shared" si="9"/>
        <v>0.43007363999999904</v>
      </c>
      <c r="K188" s="16">
        <f t="shared" si="10"/>
        <v>0.65579999999999927</v>
      </c>
      <c r="N188" s="16">
        <f t="shared" si="11"/>
        <v>59.344200000000001</v>
      </c>
    </row>
    <row r="189" spans="1:14" ht="15.75" thickBot="1">
      <c r="A189" s="3">
        <v>30</v>
      </c>
      <c r="B189" s="4">
        <v>330</v>
      </c>
      <c r="C189" s="4">
        <v>330</v>
      </c>
      <c r="D189" s="4">
        <v>10</v>
      </c>
      <c r="E189" s="4">
        <v>0</v>
      </c>
      <c r="F189" s="13">
        <f>-0.0018</f>
        <v>-1.8E-3</v>
      </c>
      <c r="G189" s="16">
        <f t="shared" si="8"/>
        <v>1.8E-3</v>
      </c>
      <c r="H189" s="16">
        <f t="shared" si="9"/>
        <v>3.2399999999999999E-6</v>
      </c>
      <c r="K189" s="16">
        <f t="shared" si="10"/>
        <v>1.8E-3</v>
      </c>
      <c r="N189" s="16">
        <f t="shared" si="11"/>
        <v>-1.8E-3</v>
      </c>
    </row>
    <row r="190" spans="1:14" ht="15.75" thickBot="1">
      <c r="A190" s="3">
        <v>30</v>
      </c>
      <c r="B190" s="4">
        <v>330</v>
      </c>
      <c r="C190" s="4">
        <v>90</v>
      </c>
      <c r="D190" s="4">
        <v>10</v>
      </c>
      <c r="E190" s="4">
        <v>0</v>
      </c>
      <c r="F190" s="13">
        <f>-1.541*POWER(10,-5)</f>
        <v>-1.541E-5</v>
      </c>
      <c r="G190" s="16">
        <f t="shared" si="8"/>
        <v>1.541E-5</v>
      </c>
      <c r="H190" s="16">
        <f t="shared" si="9"/>
        <v>2.3746809999999997E-10</v>
      </c>
      <c r="K190" s="16">
        <f t="shared" si="10"/>
        <v>1.541E-5</v>
      </c>
      <c r="N190" s="16">
        <f t="shared" si="11"/>
        <v>-1.541E-5</v>
      </c>
    </row>
    <row r="191" spans="1:14" ht="15.75" thickBot="1">
      <c r="A191" s="3">
        <v>30</v>
      </c>
      <c r="B191" s="4">
        <v>330</v>
      </c>
      <c r="C191" s="4">
        <v>180</v>
      </c>
      <c r="D191" s="4">
        <v>10</v>
      </c>
      <c r="E191" s="4">
        <v>0</v>
      </c>
      <c r="F191" s="13">
        <f>-1.8682*POWER(10,-4)</f>
        <v>-1.8682000000000003E-4</v>
      </c>
      <c r="G191" s="16">
        <f t="shared" si="8"/>
        <v>1.8682000000000003E-4</v>
      </c>
      <c r="H191" s="16">
        <f t="shared" si="9"/>
        <v>3.4901712400000011E-8</v>
      </c>
      <c r="K191" s="16">
        <f t="shared" si="10"/>
        <v>1.8682000000000003E-4</v>
      </c>
      <c r="N191" s="16">
        <f t="shared" si="11"/>
        <v>-1.8682000000000003E-4</v>
      </c>
    </row>
    <row r="192" spans="1:14" ht="15.75" thickBot="1">
      <c r="A192" s="3">
        <v>30</v>
      </c>
      <c r="B192" s="4">
        <v>330</v>
      </c>
      <c r="C192" s="4">
        <v>270</v>
      </c>
      <c r="D192" s="4">
        <v>10</v>
      </c>
      <c r="E192" s="4">
        <v>-60</v>
      </c>
      <c r="F192" s="13">
        <f>-60.0013</f>
        <v>-60.001300000000001</v>
      </c>
      <c r="G192" s="16">
        <f t="shared" si="8"/>
        <v>1.300000000000523E-3</v>
      </c>
      <c r="H192" s="16">
        <f t="shared" si="9"/>
        <v>1.6900000000013596E-6</v>
      </c>
      <c r="K192" s="16">
        <f t="shared" si="10"/>
        <v>1.300000000000523E-3</v>
      </c>
      <c r="N192" s="16">
        <f t="shared" si="11"/>
        <v>-120.0013</v>
      </c>
    </row>
    <row r="193" spans="1:14" ht="15.75" thickBot="1">
      <c r="A193" s="3">
        <v>180</v>
      </c>
      <c r="B193" s="4">
        <v>330</v>
      </c>
      <c r="C193" s="4">
        <v>330</v>
      </c>
      <c r="D193" s="4">
        <v>10</v>
      </c>
      <c r="E193" s="4">
        <v>0</v>
      </c>
      <c r="F193" s="13">
        <f>-0.0712</f>
        <v>-7.1199999999999999E-2</v>
      </c>
      <c r="G193" s="16">
        <f t="shared" si="8"/>
        <v>7.1199999999999999E-2</v>
      </c>
      <c r="H193" s="16">
        <f t="shared" si="9"/>
        <v>5.0694399999999997E-3</v>
      </c>
      <c r="K193" s="16">
        <f t="shared" si="10"/>
        <v>7.1199999999999999E-2</v>
      </c>
      <c r="N193" s="16">
        <f t="shared" si="11"/>
        <v>-7.1199999999999999E-2</v>
      </c>
    </row>
    <row r="194" spans="1:14" ht="15.75" thickBot="1">
      <c r="A194" s="3">
        <v>180</v>
      </c>
      <c r="B194" s="4">
        <v>330</v>
      </c>
      <c r="C194" s="4">
        <v>90</v>
      </c>
      <c r="D194" s="4">
        <v>10</v>
      </c>
      <c r="E194" s="4">
        <v>0</v>
      </c>
      <c r="F194" s="13">
        <f>-8.3814*POWER(10,-4)</f>
        <v>-8.3814000000000002E-4</v>
      </c>
      <c r="G194" s="16">
        <f t="shared" si="8"/>
        <v>8.3814000000000002E-4</v>
      </c>
      <c r="H194" s="16">
        <f t="shared" si="9"/>
        <v>7.0247865960000006E-7</v>
      </c>
      <c r="K194" s="16">
        <f t="shared" si="10"/>
        <v>8.3814000000000002E-4</v>
      </c>
      <c r="N194" s="16">
        <f t="shared" si="11"/>
        <v>-8.3814000000000002E-4</v>
      </c>
    </row>
    <row r="195" spans="1:14" ht="15.75" thickBot="1">
      <c r="A195" s="3">
        <v>180</v>
      </c>
      <c r="B195" s="4">
        <v>330</v>
      </c>
      <c r="C195" s="4">
        <v>180</v>
      </c>
      <c r="D195" s="4">
        <v>10</v>
      </c>
      <c r="E195" s="4">
        <v>0</v>
      </c>
      <c r="F195" s="13">
        <f>-0.0093</f>
        <v>-9.2999999999999992E-3</v>
      </c>
      <c r="G195" s="16">
        <f t="shared" ref="G195:G258" si="12">E195-F195</f>
        <v>9.2999999999999992E-3</v>
      </c>
      <c r="H195" s="16">
        <f t="shared" ref="H195:H258" si="13">G195^2</f>
        <v>8.648999999999998E-5</v>
      </c>
      <c r="K195" s="16">
        <f t="shared" ref="K195:K258" si="14">ABS(G195)</f>
        <v>9.2999999999999992E-3</v>
      </c>
      <c r="N195" s="16">
        <f t="shared" ref="N195:N258" si="15">E195+F195</f>
        <v>-9.2999999999999992E-3</v>
      </c>
    </row>
    <row r="196" spans="1:14" ht="15.75" thickBot="1">
      <c r="A196" s="3">
        <v>180</v>
      </c>
      <c r="B196" s="4">
        <v>330</v>
      </c>
      <c r="C196" s="4">
        <v>270</v>
      </c>
      <c r="D196" s="4">
        <v>10</v>
      </c>
      <c r="E196" s="4">
        <v>0</v>
      </c>
      <c r="F196" s="13">
        <f>-0.0566</f>
        <v>-5.6599999999999998E-2</v>
      </c>
      <c r="G196" s="16">
        <f t="shared" si="12"/>
        <v>5.6599999999999998E-2</v>
      </c>
      <c r="H196" s="16">
        <f t="shared" si="13"/>
        <v>3.2035599999999998E-3</v>
      </c>
      <c r="K196" s="16">
        <f t="shared" si="14"/>
        <v>5.6599999999999998E-2</v>
      </c>
      <c r="N196" s="16">
        <f t="shared" si="15"/>
        <v>-5.6599999999999998E-2</v>
      </c>
    </row>
    <row r="197" spans="1:14" ht="15.75" thickBot="1">
      <c r="A197" s="3">
        <v>90</v>
      </c>
      <c r="B197" s="4">
        <v>30</v>
      </c>
      <c r="C197" s="4">
        <v>30</v>
      </c>
      <c r="D197" s="4">
        <v>10</v>
      </c>
      <c r="E197" s="4">
        <v>0</v>
      </c>
      <c r="F197" s="13">
        <f>1.3305*POWER(10,-4)</f>
        <v>1.3305000000000001E-4</v>
      </c>
      <c r="G197" s="16">
        <f t="shared" si="12"/>
        <v>-1.3305000000000001E-4</v>
      </c>
      <c r="H197" s="16">
        <f t="shared" si="13"/>
        <v>1.7702302500000001E-8</v>
      </c>
      <c r="K197" s="16">
        <f t="shared" si="14"/>
        <v>1.3305000000000001E-4</v>
      </c>
      <c r="N197" s="16">
        <f t="shared" si="15"/>
        <v>1.3305000000000001E-4</v>
      </c>
    </row>
    <row r="198" spans="1:14" ht="15.75" thickBot="1">
      <c r="A198" s="3">
        <v>90</v>
      </c>
      <c r="B198" s="4">
        <v>30</v>
      </c>
      <c r="C198" s="4">
        <v>90</v>
      </c>
      <c r="D198" s="4">
        <v>10</v>
      </c>
      <c r="E198" s="4">
        <v>0</v>
      </c>
      <c r="F198" s="13">
        <f>1.1482*POWER(10,-4)</f>
        <v>1.1482000000000002E-4</v>
      </c>
      <c r="G198" s="16">
        <f t="shared" si="12"/>
        <v>-1.1482000000000002E-4</v>
      </c>
      <c r="H198" s="16">
        <f t="shared" si="13"/>
        <v>1.3183632400000003E-8</v>
      </c>
      <c r="K198" s="16">
        <f t="shared" si="14"/>
        <v>1.1482000000000002E-4</v>
      </c>
      <c r="N198" s="16">
        <f t="shared" si="15"/>
        <v>1.1482000000000002E-4</v>
      </c>
    </row>
    <row r="199" spans="1:14" ht="15.75" thickBot="1">
      <c r="A199" s="3">
        <v>90</v>
      </c>
      <c r="B199" s="4">
        <v>30</v>
      </c>
      <c r="C199" s="4">
        <v>180</v>
      </c>
      <c r="D199" s="4">
        <v>10</v>
      </c>
      <c r="E199" s="4">
        <v>0</v>
      </c>
      <c r="F199" s="13">
        <f>9.9083*POWER(10,-6)</f>
        <v>9.9082999999999996E-6</v>
      </c>
      <c r="G199" s="16">
        <f t="shared" si="12"/>
        <v>-9.9082999999999996E-6</v>
      </c>
      <c r="H199" s="16">
        <f t="shared" si="13"/>
        <v>9.8174408889999998E-11</v>
      </c>
      <c r="K199" s="16">
        <f t="shared" si="14"/>
        <v>9.9082999999999996E-6</v>
      </c>
      <c r="N199" s="16">
        <f t="shared" si="15"/>
        <v>9.9082999999999996E-6</v>
      </c>
    </row>
    <row r="200" spans="1:14" ht="15.75" thickBot="1">
      <c r="A200" s="3">
        <v>90</v>
      </c>
      <c r="B200" s="4">
        <v>30</v>
      </c>
      <c r="C200" s="4">
        <v>270</v>
      </c>
      <c r="D200" s="4">
        <v>10</v>
      </c>
      <c r="E200" s="4">
        <v>0</v>
      </c>
      <c r="F200" s="13">
        <f>-2.9681*POWER(10,-5)</f>
        <v>-2.9681000000000003E-5</v>
      </c>
      <c r="G200" s="16">
        <f t="shared" si="12"/>
        <v>2.9681000000000003E-5</v>
      </c>
      <c r="H200" s="16">
        <f t="shared" si="13"/>
        <v>8.8096176100000016E-10</v>
      </c>
      <c r="K200" s="16">
        <f t="shared" si="14"/>
        <v>2.9681000000000003E-5</v>
      </c>
      <c r="N200" s="16">
        <f t="shared" si="15"/>
        <v>-2.9681000000000003E-5</v>
      </c>
    </row>
    <row r="201" spans="1:14" ht="15.75" thickBot="1">
      <c r="A201" s="3">
        <v>270</v>
      </c>
      <c r="B201" s="4">
        <v>30</v>
      </c>
      <c r="C201" s="4">
        <v>30</v>
      </c>
      <c r="D201" s="4">
        <v>10</v>
      </c>
      <c r="E201" s="4">
        <v>0</v>
      </c>
      <c r="F201" s="13">
        <f>-5.8804*POWER(10,-7)</f>
        <v>-5.8803999999999996E-7</v>
      </c>
      <c r="G201" s="16">
        <f t="shared" si="12"/>
        <v>5.8803999999999996E-7</v>
      </c>
      <c r="H201" s="16">
        <f t="shared" si="13"/>
        <v>3.4579104159999995E-13</v>
      </c>
      <c r="K201" s="16">
        <f t="shared" si="14"/>
        <v>5.8803999999999996E-7</v>
      </c>
      <c r="N201" s="16">
        <f t="shared" si="15"/>
        <v>-5.8803999999999996E-7</v>
      </c>
    </row>
    <row r="202" spans="1:14" ht="15.75" thickBot="1">
      <c r="A202" s="3">
        <v>270</v>
      </c>
      <c r="B202" s="4">
        <v>30</v>
      </c>
      <c r="C202" s="4">
        <v>90</v>
      </c>
      <c r="D202" s="4">
        <v>10</v>
      </c>
      <c r="E202" s="4">
        <v>0</v>
      </c>
      <c r="F202" s="13">
        <f>-1.1198*POWER(10,-5)</f>
        <v>-1.1198E-5</v>
      </c>
      <c r="G202" s="16">
        <f t="shared" si="12"/>
        <v>1.1198E-5</v>
      </c>
      <c r="H202" s="16">
        <f t="shared" si="13"/>
        <v>1.25395204E-10</v>
      </c>
      <c r="K202" s="16">
        <f t="shared" si="14"/>
        <v>1.1198E-5</v>
      </c>
      <c r="N202" s="16">
        <f t="shared" si="15"/>
        <v>-1.1198E-5</v>
      </c>
    </row>
    <row r="203" spans="1:14" ht="15.75" thickBot="1">
      <c r="A203" s="3">
        <v>270</v>
      </c>
      <c r="B203" s="4">
        <v>30</v>
      </c>
      <c r="C203" s="4">
        <v>180</v>
      </c>
      <c r="D203" s="4">
        <v>10</v>
      </c>
      <c r="E203" s="4">
        <v>0</v>
      </c>
      <c r="F203" s="13">
        <f>-1.2534*POWER(10,-4)</f>
        <v>-1.2534000000000002E-4</v>
      </c>
      <c r="G203" s="16">
        <f t="shared" si="12"/>
        <v>1.2534000000000002E-4</v>
      </c>
      <c r="H203" s="16">
        <f t="shared" si="13"/>
        <v>1.5710115600000003E-8</v>
      </c>
      <c r="K203" s="16">
        <f t="shared" si="14"/>
        <v>1.2534000000000002E-4</v>
      </c>
      <c r="N203" s="16">
        <f t="shared" si="15"/>
        <v>-1.2534000000000002E-4</v>
      </c>
    </row>
    <row r="204" spans="1:14" ht="15.75" thickBot="1">
      <c r="A204" s="3">
        <v>270</v>
      </c>
      <c r="B204" s="4">
        <v>30</v>
      </c>
      <c r="C204" s="4">
        <v>270</v>
      </c>
      <c r="D204" s="4">
        <v>10</v>
      </c>
      <c r="E204" s="4">
        <v>0</v>
      </c>
      <c r="F204" s="13">
        <f>-9.3316*POWER(10,-4)</f>
        <v>-9.3316000000000004E-4</v>
      </c>
      <c r="G204" s="16">
        <f t="shared" si="12"/>
        <v>9.3316000000000004E-4</v>
      </c>
      <c r="H204" s="16">
        <f t="shared" si="13"/>
        <v>8.7078758560000008E-7</v>
      </c>
      <c r="K204" s="16">
        <f t="shared" si="14"/>
        <v>9.3316000000000004E-4</v>
      </c>
      <c r="N204" s="16">
        <f t="shared" si="15"/>
        <v>-9.3316000000000004E-4</v>
      </c>
    </row>
    <row r="205" spans="1:14" ht="15.75" thickBot="1">
      <c r="A205" s="3">
        <v>330</v>
      </c>
      <c r="B205" s="4">
        <v>30</v>
      </c>
      <c r="C205" s="4">
        <v>30</v>
      </c>
      <c r="D205" s="4">
        <v>10</v>
      </c>
      <c r="E205" s="4">
        <v>0</v>
      </c>
      <c r="F205" s="13">
        <f>-6.886*POWER(10,-6)</f>
        <v>-6.8859999999999998E-6</v>
      </c>
      <c r="G205" s="16">
        <f t="shared" si="12"/>
        <v>6.8859999999999998E-6</v>
      </c>
      <c r="H205" s="16">
        <f t="shared" si="13"/>
        <v>4.7416995999999994E-11</v>
      </c>
      <c r="K205" s="16">
        <f t="shared" si="14"/>
        <v>6.8859999999999998E-6</v>
      </c>
      <c r="N205" s="16">
        <f t="shared" si="15"/>
        <v>-6.8859999999999998E-6</v>
      </c>
    </row>
    <row r="206" spans="1:14" ht="15.75" thickBot="1">
      <c r="A206" s="3">
        <v>330</v>
      </c>
      <c r="B206" s="4">
        <v>30</v>
      </c>
      <c r="C206" s="4">
        <v>90</v>
      </c>
      <c r="D206" s="4">
        <v>10</v>
      </c>
      <c r="E206" s="4">
        <v>-60</v>
      </c>
      <c r="F206" s="13">
        <f>-60</f>
        <v>-60</v>
      </c>
      <c r="G206" s="16">
        <f t="shared" si="12"/>
        <v>0</v>
      </c>
      <c r="H206" s="16">
        <f t="shared" si="13"/>
        <v>0</v>
      </c>
      <c r="K206" s="16">
        <f t="shared" si="14"/>
        <v>0</v>
      </c>
      <c r="N206" s="16">
        <f t="shared" si="15"/>
        <v>-120</v>
      </c>
    </row>
    <row r="207" spans="1:14" ht="15.75" thickBot="1">
      <c r="A207" s="3">
        <v>330</v>
      </c>
      <c r="B207" s="4">
        <v>30</v>
      </c>
      <c r="C207" s="4">
        <v>180</v>
      </c>
      <c r="D207" s="4">
        <v>10</v>
      </c>
      <c r="E207" s="4">
        <v>0</v>
      </c>
      <c r="F207" s="13">
        <f>-1.9968*POWER(10,-4)</f>
        <v>-1.9968000000000001E-4</v>
      </c>
      <c r="G207" s="16">
        <f t="shared" si="12"/>
        <v>1.9968000000000001E-4</v>
      </c>
      <c r="H207" s="16">
        <f t="shared" si="13"/>
        <v>3.9872102400000007E-8</v>
      </c>
      <c r="K207" s="16">
        <f t="shared" si="14"/>
        <v>1.9968000000000001E-4</v>
      </c>
      <c r="N207" s="16">
        <f t="shared" si="15"/>
        <v>-1.9968000000000001E-4</v>
      </c>
    </row>
    <row r="208" spans="1:14" ht="15.75" thickBot="1">
      <c r="A208" s="3">
        <v>330</v>
      </c>
      <c r="B208" s="4">
        <v>30</v>
      </c>
      <c r="C208" s="4">
        <v>270</v>
      </c>
      <c r="D208" s="4">
        <v>10</v>
      </c>
      <c r="E208" s="4">
        <v>0</v>
      </c>
      <c r="F208" s="13">
        <f>-0.0013</f>
        <v>-1.2999999999999999E-3</v>
      </c>
      <c r="G208" s="16">
        <f t="shared" si="12"/>
        <v>1.2999999999999999E-3</v>
      </c>
      <c r="H208" s="16">
        <f t="shared" si="13"/>
        <v>1.6899999999999999E-6</v>
      </c>
      <c r="K208" s="16">
        <f t="shared" si="14"/>
        <v>1.2999999999999999E-3</v>
      </c>
      <c r="N208" s="16">
        <f t="shared" si="15"/>
        <v>-1.2999999999999999E-3</v>
      </c>
    </row>
    <row r="209" spans="1:14" ht="15.75" thickBot="1">
      <c r="A209" s="3">
        <v>30</v>
      </c>
      <c r="B209" s="4">
        <v>30</v>
      </c>
      <c r="C209" s="4">
        <v>30</v>
      </c>
      <c r="D209" s="4">
        <v>10</v>
      </c>
      <c r="E209" s="4">
        <v>30</v>
      </c>
      <c r="F209" s="13">
        <f>30.0001</f>
        <v>30.0001</v>
      </c>
      <c r="G209" s="16">
        <f t="shared" si="12"/>
        <v>-9.9999999999766942E-5</v>
      </c>
      <c r="H209" s="16">
        <f t="shared" si="13"/>
        <v>9.9999999999533886E-9</v>
      </c>
      <c r="K209" s="16">
        <f t="shared" si="14"/>
        <v>9.9999999999766942E-5</v>
      </c>
      <c r="N209" s="16">
        <f t="shared" si="15"/>
        <v>60.000100000000003</v>
      </c>
    </row>
    <row r="210" spans="1:14" ht="15.75" thickBot="1">
      <c r="A210" s="3">
        <v>30</v>
      </c>
      <c r="B210" s="4">
        <v>30</v>
      </c>
      <c r="C210" s="4">
        <v>90</v>
      </c>
      <c r="D210" s="4">
        <v>10</v>
      </c>
      <c r="E210" s="4">
        <v>-30</v>
      </c>
      <c r="F210" s="13">
        <f>-30.0007</f>
        <v>-30.000699999999998</v>
      </c>
      <c r="G210" s="16">
        <f t="shared" si="12"/>
        <v>6.9999999999836859E-4</v>
      </c>
      <c r="H210" s="16">
        <f t="shared" si="13"/>
        <v>4.8999999999771605E-7</v>
      </c>
      <c r="K210" s="16">
        <f t="shared" si="14"/>
        <v>6.9999999999836859E-4</v>
      </c>
      <c r="N210" s="16">
        <f t="shared" si="15"/>
        <v>-60.000699999999995</v>
      </c>
    </row>
    <row r="211" spans="1:14" ht="15.75" thickBot="1">
      <c r="A211" s="3">
        <v>30</v>
      </c>
      <c r="B211" s="4">
        <v>30</v>
      </c>
      <c r="C211" s="4">
        <v>180</v>
      </c>
      <c r="D211" s="4">
        <v>10</v>
      </c>
      <c r="E211" s="4">
        <v>-30</v>
      </c>
      <c r="F211" s="13">
        <f>-30</f>
        <v>-30</v>
      </c>
      <c r="G211" s="16">
        <f t="shared" si="12"/>
        <v>0</v>
      </c>
      <c r="H211" s="16">
        <f t="shared" si="13"/>
        <v>0</v>
      </c>
      <c r="K211" s="16">
        <f t="shared" si="14"/>
        <v>0</v>
      </c>
      <c r="N211" s="16">
        <f t="shared" si="15"/>
        <v>-60</v>
      </c>
    </row>
    <row r="212" spans="1:14" ht="15.75" thickBot="1">
      <c r="A212" s="3">
        <v>30</v>
      </c>
      <c r="B212" s="4">
        <v>30</v>
      </c>
      <c r="C212" s="4">
        <v>270</v>
      </c>
      <c r="D212" s="4">
        <v>10</v>
      </c>
      <c r="E212" s="4">
        <v>30</v>
      </c>
      <c r="F212" s="13">
        <f>30</f>
        <v>30</v>
      </c>
      <c r="G212" s="16">
        <f t="shared" si="12"/>
        <v>0</v>
      </c>
      <c r="H212" s="16">
        <f t="shared" si="13"/>
        <v>0</v>
      </c>
      <c r="K212" s="16">
        <f t="shared" si="14"/>
        <v>0</v>
      </c>
      <c r="N212" s="16">
        <f t="shared" si="15"/>
        <v>60</v>
      </c>
    </row>
    <row r="213" spans="1:14" ht="15.75" thickBot="1">
      <c r="A213" s="3">
        <v>180</v>
      </c>
      <c r="B213" s="4">
        <v>30</v>
      </c>
      <c r="C213" s="4">
        <v>30</v>
      </c>
      <c r="D213" s="4">
        <v>10</v>
      </c>
      <c r="E213" s="4">
        <v>0</v>
      </c>
      <c r="F213" s="13">
        <f>-8.1316*POWER(10,-6)</f>
        <v>-8.1316000000000002E-6</v>
      </c>
      <c r="G213" s="16">
        <f t="shared" si="12"/>
        <v>8.1316000000000002E-6</v>
      </c>
      <c r="H213" s="16">
        <f t="shared" si="13"/>
        <v>6.612291856E-11</v>
      </c>
      <c r="K213" s="16">
        <f t="shared" si="14"/>
        <v>8.1316000000000002E-6</v>
      </c>
      <c r="N213" s="16">
        <f t="shared" si="15"/>
        <v>-8.1316000000000002E-6</v>
      </c>
    </row>
    <row r="214" spans="1:14" ht="15.75" thickBot="1">
      <c r="A214" s="3">
        <v>180</v>
      </c>
      <c r="B214" s="4">
        <v>30</v>
      </c>
      <c r="C214" s="4">
        <v>90</v>
      </c>
      <c r="D214" s="4">
        <v>10</v>
      </c>
      <c r="E214" s="4">
        <v>0</v>
      </c>
      <c r="F214" s="13">
        <f>2.4769*POWER(10,-6)</f>
        <v>2.4769E-6</v>
      </c>
      <c r="G214" s="16">
        <f t="shared" si="12"/>
        <v>-2.4769E-6</v>
      </c>
      <c r="H214" s="16">
        <f t="shared" si="13"/>
        <v>6.1350336099999997E-12</v>
      </c>
      <c r="K214" s="16">
        <f t="shared" si="14"/>
        <v>2.4769E-6</v>
      </c>
      <c r="N214" s="16">
        <f t="shared" si="15"/>
        <v>2.4769E-6</v>
      </c>
    </row>
    <row r="215" spans="1:14" ht="15.75" thickBot="1">
      <c r="A215" s="3">
        <v>180</v>
      </c>
      <c r="B215" s="4">
        <v>30</v>
      </c>
      <c r="C215" s="4">
        <v>180</v>
      </c>
      <c r="D215" s="4">
        <v>10</v>
      </c>
      <c r="E215" s="4">
        <v>0</v>
      </c>
      <c r="F215" s="13">
        <f>-8.3292*POWER(10,-6)</f>
        <v>-8.3291999999999998E-6</v>
      </c>
      <c r="G215" s="16">
        <f t="shared" si="12"/>
        <v>8.3291999999999998E-6</v>
      </c>
      <c r="H215" s="16">
        <f t="shared" si="13"/>
        <v>6.9375572639999993E-11</v>
      </c>
      <c r="K215" s="16">
        <f t="shared" si="14"/>
        <v>8.3291999999999998E-6</v>
      </c>
      <c r="N215" s="16">
        <f t="shared" si="15"/>
        <v>-8.3291999999999998E-6</v>
      </c>
    </row>
    <row r="216" spans="1:14" ht="15.75" thickBot="1">
      <c r="A216" s="3">
        <v>180</v>
      </c>
      <c r="B216" s="4">
        <v>30</v>
      </c>
      <c r="C216" s="4">
        <v>270</v>
      </c>
      <c r="D216" s="4">
        <v>10</v>
      </c>
      <c r="E216" s="4">
        <v>0</v>
      </c>
      <c r="F216" s="13">
        <f>-7.0906*POWER(10,-5)</f>
        <v>-7.0906000000000002E-5</v>
      </c>
      <c r="G216" s="16">
        <f t="shared" si="12"/>
        <v>7.0906000000000002E-5</v>
      </c>
      <c r="H216" s="16">
        <f t="shared" si="13"/>
        <v>5.0276608360000002E-9</v>
      </c>
      <c r="K216" s="16">
        <f t="shared" si="14"/>
        <v>7.0906000000000002E-5</v>
      </c>
      <c r="N216" s="16">
        <f t="shared" si="15"/>
        <v>-7.0906000000000002E-5</v>
      </c>
    </row>
    <row r="217" spans="1:14" ht="15.75" thickBot="1">
      <c r="A217" s="3">
        <v>90</v>
      </c>
      <c r="B217" s="4">
        <v>90</v>
      </c>
      <c r="C217" s="4">
        <v>330</v>
      </c>
      <c r="D217" s="4">
        <v>10</v>
      </c>
      <c r="E217" s="4">
        <v>30</v>
      </c>
      <c r="F217" s="13">
        <f>30</f>
        <v>30</v>
      </c>
      <c r="G217" s="16">
        <f t="shared" si="12"/>
        <v>0</v>
      </c>
      <c r="H217" s="16">
        <f t="shared" si="13"/>
        <v>0</v>
      </c>
      <c r="K217" s="16">
        <f t="shared" si="14"/>
        <v>0</v>
      </c>
      <c r="N217" s="16">
        <f t="shared" si="15"/>
        <v>60</v>
      </c>
    </row>
    <row r="218" spans="1:14" ht="15.75" thickBot="1">
      <c r="A218" s="3">
        <v>90</v>
      </c>
      <c r="B218" s="4">
        <v>90</v>
      </c>
      <c r="C218" s="4">
        <v>30</v>
      </c>
      <c r="D218" s="4">
        <v>10</v>
      </c>
      <c r="E218" s="4">
        <v>30</v>
      </c>
      <c r="F218" s="13">
        <f>29.9996</f>
        <v>29.999600000000001</v>
      </c>
      <c r="G218" s="16">
        <f t="shared" si="12"/>
        <v>3.9999999999906777E-4</v>
      </c>
      <c r="H218" s="16">
        <f t="shared" si="13"/>
        <v>1.5999999999925422E-7</v>
      </c>
      <c r="K218" s="16">
        <f t="shared" si="14"/>
        <v>3.9999999999906777E-4</v>
      </c>
      <c r="N218" s="16">
        <f t="shared" si="15"/>
        <v>59.999600000000001</v>
      </c>
    </row>
    <row r="219" spans="1:14" ht="15.75" thickBot="1">
      <c r="A219" s="3">
        <v>90</v>
      </c>
      <c r="B219" s="4">
        <v>90</v>
      </c>
      <c r="C219" s="4">
        <v>180</v>
      </c>
      <c r="D219" s="4">
        <v>10</v>
      </c>
      <c r="E219" s="4">
        <v>-30</v>
      </c>
      <c r="F219" s="13">
        <f>-30</f>
        <v>-30</v>
      </c>
      <c r="G219" s="16">
        <f t="shared" si="12"/>
        <v>0</v>
      </c>
      <c r="H219" s="16">
        <f t="shared" si="13"/>
        <v>0</v>
      </c>
      <c r="K219" s="16">
        <f t="shared" si="14"/>
        <v>0</v>
      </c>
      <c r="N219" s="16">
        <f t="shared" si="15"/>
        <v>-60</v>
      </c>
    </row>
    <row r="220" spans="1:14" ht="15.75" thickBot="1">
      <c r="A220" s="3">
        <v>90</v>
      </c>
      <c r="B220" s="4">
        <v>90</v>
      </c>
      <c r="C220" s="4">
        <v>270</v>
      </c>
      <c r="D220" s="4">
        <v>10</v>
      </c>
      <c r="E220" s="4">
        <v>60</v>
      </c>
      <c r="F220" s="13">
        <f>60</f>
        <v>60</v>
      </c>
      <c r="G220" s="16">
        <f t="shared" si="12"/>
        <v>0</v>
      </c>
      <c r="H220" s="16">
        <f t="shared" si="13"/>
        <v>0</v>
      </c>
      <c r="K220" s="16">
        <f t="shared" si="14"/>
        <v>0</v>
      </c>
      <c r="N220" s="16">
        <f t="shared" si="15"/>
        <v>120</v>
      </c>
    </row>
    <row r="221" spans="1:14" ht="15.75" thickBot="1">
      <c r="A221" s="3">
        <v>270</v>
      </c>
      <c r="B221" s="4">
        <v>90</v>
      </c>
      <c r="C221" s="4">
        <v>330</v>
      </c>
      <c r="D221" s="4">
        <v>10</v>
      </c>
      <c r="E221" s="4">
        <v>0</v>
      </c>
      <c r="F221" s="13">
        <f>-0.0031</f>
        <v>-3.0999999999999999E-3</v>
      </c>
      <c r="G221" s="16">
        <f t="shared" si="12"/>
        <v>3.0999999999999999E-3</v>
      </c>
      <c r="H221" s="16">
        <f t="shared" si="13"/>
        <v>9.6099999999999995E-6</v>
      </c>
      <c r="K221" s="16">
        <f t="shared" si="14"/>
        <v>3.0999999999999999E-3</v>
      </c>
      <c r="N221" s="16">
        <f t="shared" si="15"/>
        <v>-3.0999999999999999E-3</v>
      </c>
    </row>
    <row r="222" spans="1:14" ht="15.75" thickBot="1">
      <c r="A222" s="3">
        <v>270</v>
      </c>
      <c r="B222" s="4">
        <v>90</v>
      </c>
      <c r="C222" s="4">
        <v>30</v>
      </c>
      <c r="D222" s="4">
        <v>10</v>
      </c>
      <c r="E222" s="4">
        <v>0</v>
      </c>
      <c r="F222" s="13">
        <f>-1.2552*POWER(10,-5)</f>
        <v>-1.2552000000000001E-5</v>
      </c>
      <c r="G222" s="16">
        <f t="shared" si="12"/>
        <v>1.2552000000000001E-5</v>
      </c>
      <c r="H222" s="16">
        <f t="shared" si="13"/>
        <v>1.5755270400000002E-10</v>
      </c>
      <c r="K222" s="16">
        <f t="shared" si="14"/>
        <v>1.2552000000000001E-5</v>
      </c>
      <c r="N222" s="16">
        <f t="shared" si="15"/>
        <v>-1.2552000000000001E-5</v>
      </c>
    </row>
    <row r="223" spans="1:14" ht="15.75" thickBot="1">
      <c r="A223" s="3">
        <v>270</v>
      </c>
      <c r="B223" s="4">
        <v>90</v>
      </c>
      <c r="C223" s="4">
        <v>180</v>
      </c>
      <c r="D223" s="4">
        <v>10</v>
      </c>
      <c r="E223" s="4">
        <v>0</v>
      </c>
      <c r="F223" s="13">
        <f>-3.2713*POWER(10,-4)</f>
        <v>-3.2713000000000002E-4</v>
      </c>
      <c r="G223" s="16">
        <f t="shared" si="12"/>
        <v>3.2713000000000002E-4</v>
      </c>
      <c r="H223" s="16">
        <f t="shared" si="13"/>
        <v>1.0701403690000001E-7</v>
      </c>
      <c r="K223" s="16">
        <f t="shared" si="14"/>
        <v>3.2713000000000002E-4</v>
      </c>
      <c r="N223" s="16">
        <f t="shared" si="15"/>
        <v>-3.2713000000000002E-4</v>
      </c>
    </row>
    <row r="224" spans="1:14" ht="15.75" thickBot="1">
      <c r="A224" s="3">
        <v>270</v>
      </c>
      <c r="B224" s="4">
        <v>90</v>
      </c>
      <c r="C224" s="4">
        <v>270</v>
      </c>
      <c r="D224" s="4">
        <v>10</v>
      </c>
      <c r="E224" s="4">
        <v>0</v>
      </c>
      <c r="F224" s="13">
        <f>-0.0023</f>
        <v>-2.3E-3</v>
      </c>
      <c r="G224" s="16">
        <f t="shared" si="12"/>
        <v>2.3E-3</v>
      </c>
      <c r="H224" s="16">
        <f t="shared" si="13"/>
        <v>5.2900000000000002E-6</v>
      </c>
      <c r="K224" s="16">
        <f t="shared" si="14"/>
        <v>2.3E-3</v>
      </c>
      <c r="N224" s="16">
        <f t="shared" si="15"/>
        <v>-2.3E-3</v>
      </c>
    </row>
    <row r="225" spans="1:14" ht="15.75" thickBot="1">
      <c r="A225" s="3">
        <v>330</v>
      </c>
      <c r="B225" s="4">
        <v>90</v>
      </c>
      <c r="C225" s="4">
        <v>330</v>
      </c>
      <c r="D225" s="4">
        <v>10</v>
      </c>
      <c r="E225" s="4">
        <v>0</v>
      </c>
      <c r="F225" s="13">
        <f>-0.0041</f>
        <v>-4.1000000000000003E-3</v>
      </c>
      <c r="G225" s="16">
        <f t="shared" si="12"/>
        <v>4.1000000000000003E-3</v>
      </c>
      <c r="H225" s="16">
        <f t="shared" si="13"/>
        <v>1.6810000000000003E-5</v>
      </c>
      <c r="K225" s="16">
        <f t="shared" si="14"/>
        <v>4.1000000000000003E-3</v>
      </c>
      <c r="N225" s="16">
        <f t="shared" si="15"/>
        <v>-4.1000000000000003E-3</v>
      </c>
    </row>
    <row r="226" spans="1:14" ht="15.75" thickBot="1">
      <c r="A226" s="3">
        <v>330</v>
      </c>
      <c r="B226" s="4">
        <v>90</v>
      </c>
      <c r="C226" s="4">
        <v>30</v>
      </c>
      <c r="D226" s="4">
        <v>10</v>
      </c>
      <c r="E226" s="4">
        <v>0</v>
      </c>
      <c r="F226" s="13">
        <f>-1.5009*POWER(10,-5)</f>
        <v>-1.5009E-5</v>
      </c>
      <c r="G226" s="16">
        <f t="shared" si="12"/>
        <v>1.5009E-5</v>
      </c>
      <c r="H226" s="16">
        <f t="shared" si="13"/>
        <v>2.25270081E-10</v>
      </c>
      <c r="K226" s="16">
        <f t="shared" si="14"/>
        <v>1.5009E-5</v>
      </c>
      <c r="N226" s="16">
        <f t="shared" si="15"/>
        <v>-1.5009E-5</v>
      </c>
    </row>
    <row r="227" spans="1:14" ht="15.75" thickBot="1">
      <c r="A227" s="3">
        <v>330</v>
      </c>
      <c r="B227" s="4">
        <v>90</v>
      </c>
      <c r="C227" s="4">
        <v>180</v>
      </c>
      <c r="D227" s="4">
        <v>10</v>
      </c>
      <c r="E227" s="4">
        <v>0</v>
      </c>
      <c r="F227" s="13">
        <f>-4.8408*POWER(10,-4)</f>
        <v>-4.8408000000000001E-4</v>
      </c>
      <c r="G227" s="16">
        <f t="shared" si="12"/>
        <v>4.8408000000000001E-4</v>
      </c>
      <c r="H227" s="16">
        <f t="shared" si="13"/>
        <v>2.3433344640000002E-7</v>
      </c>
      <c r="K227" s="16">
        <f t="shared" si="14"/>
        <v>4.8408000000000001E-4</v>
      </c>
      <c r="N227" s="16">
        <f t="shared" si="15"/>
        <v>-4.8408000000000001E-4</v>
      </c>
    </row>
    <row r="228" spans="1:14" ht="15.75" thickBot="1">
      <c r="A228" s="3">
        <v>330</v>
      </c>
      <c r="B228" s="4">
        <v>90</v>
      </c>
      <c r="C228" s="4">
        <v>270</v>
      </c>
      <c r="D228" s="4">
        <v>10</v>
      </c>
      <c r="E228" s="4">
        <v>0</v>
      </c>
      <c r="F228" s="13">
        <f>-0.0032</f>
        <v>-3.2000000000000002E-3</v>
      </c>
      <c r="G228" s="16">
        <f t="shared" si="12"/>
        <v>3.2000000000000002E-3</v>
      </c>
      <c r="H228" s="16">
        <f t="shared" si="13"/>
        <v>1.024E-5</v>
      </c>
      <c r="K228" s="16">
        <f t="shared" si="14"/>
        <v>3.2000000000000002E-3</v>
      </c>
      <c r="N228" s="16">
        <f t="shared" si="15"/>
        <v>-3.2000000000000002E-3</v>
      </c>
    </row>
    <row r="229" spans="1:14" ht="15.75" thickBot="1">
      <c r="A229" s="3">
        <v>30</v>
      </c>
      <c r="B229" s="4">
        <v>90</v>
      </c>
      <c r="C229" s="4">
        <v>330</v>
      </c>
      <c r="D229" s="4">
        <v>10</v>
      </c>
      <c r="E229" s="4">
        <v>0</v>
      </c>
      <c r="F229" s="13">
        <f>7.9307*POWER(10,-6)</f>
        <v>7.9307000000000001E-6</v>
      </c>
      <c r="G229" s="16">
        <f t="shared" si="12"/>
        <v>-7.9307000000000001E-6</v>
      </c>
      <c r="H229" s="16">
        <f t="shared" si="13"/>
        <v>6.2896002490000007E-11</v>
      </c>
      <c r="K229" s="16">
        <f t="shared" si="14"/>
        <v>7.9307000000000001E-6</v>
      </c>
      <c r="N229" s="16">
        <f t="shared" si="15"/>
        <v>7.9307000000000001E-6</v>
      </c>
    </row>
    <row r="230" spans="1:14" ht="15.75" thickBot="1">
      <c r="A230" s="3">
        <v>30</v>
      </c>
      <c r="B230" s="4">
        <v>90</v>
      </c>
      <c r="C230" s="4">
        <v>30</v>
      </c>
      <c r="D230" s="4">
        <v>10</v>
      </c>
      <c r="E230" s="4">
        <v>0</v>
      </c>
      <c r="F230" s="13">
        <f>-8.9608*POWER(10,-6)</f>
        <v>-8.9608000000000007E-6</v>
      </c>
      <c r="G230" s="16">
        <f t="shared" si="12"/>
        <v>8.9608000000000007E-6</v>
      </c>
      <c r="H230" s="16">
        <f t="shared" si="13"/>
        <v>8.0295936640000009E-11</v>
      </c>
      <c r="K230" s="16">
        <f t="shared" si="14"/>
        <v>8.9608000000000007E-6</v>
      </c>
      <c r="N230" s="16">
        <f t="shared" si="15"/>
        <v>-8.9608000000000007E-6</v>
      </c>
    </row>
    <row r="231" spans="1:14" ht="15.75" thickBot="1">
      <c r="A231" s="3">
        <v>30</v>
      </c>
      <c r="B231" s="4">
        <v>90</v>
      </c>
      <c r="C231" s="4">
        <v>180</v>
      </c>
      <c r="D231" s="4">
        <v>10</v>
      </c>
      <c r="E231" s="4">
        <v>30</v>
      </c>
      <c r="F231" s="13">
        <f>30</f>
        <v>30</v>
      </c>
      <c r="G231" s="16">
        <f t="shared" si="12"/>
        <v>0</v>
      </c>
      <c r="H231" s="16">
        <f t="shared" si="13"/>
        <v>0</v>
      </c>
      <c r="K231" s="16">
        <f t="shared" si="14"/>
        <v>0</v>
      </c>
      <c r="N231" s="16">
        <f t="shared" si="15"/>
        <v>60</v>
      </c>
    </row>
    <row r="232" spans="1:14" ht="15.75" thickBot="1">
      <c r="A232" s="3">
        <v>30</v>
      </c>
      <c r="B232" s="4">
        <v>90</v>
      </c>
      <c r="C232" s="4">
        <v>270</v>
      </c>
      <c r="D232" s="4">
        <v>10</v>
      </c>
      <c r="E232" s="4">
        <v>0</v>
      </c>
      <c r="F232" s="13">
        <f>-1.8414*POWER(10,-5)</f>
        <v>-1.8414E-5</v>
      </c>
      <c r="G232" s="16">
        <f t="shared" si="12"/>
        <v>1.8414E-5</v>
      </c>
      <c r="H232" s="16">
        <f t="shared" si="13"/>
        <v>3.3907539599999999E-10</v>
      </c>
      <c r="K232" s="16">
        <f t="shared" si="14"/>
        <v>1.8414E-5</v>
      </c>
      <c r="N232" s="16">
        <f t="shared" si="15"/>
        <v>-1.8414E-5</v>
      </c>
    </row>
    <row r="233" spans="1:14" ht="15.75" thickBot="1">
      <c r="A233" s="3">
        <v>180</v>
      </c>
      <c r="B233" s="4">
        <v>90</v>
      </c>
      <c r="C233" s="4">
        <v>330</v>
      </c>
      <c r="D233" s="4">
        <v>10</v>
      </c>
      <c r="E233" s="4">
        <v>0</v>
      </c>
      <c r="F233" s="13">
        <f>-2.6837*POWER(10,-4)</f>
        <v>-2.6837000000000003E-4</v>
      </c>
      <c r="G233" s="16">
        <f t="shared" si="12"/>
        <v>2.6837000000000003E-4</v>
      </c>
      <c r="H233" s="16">
        <f t="shared" si="13"/>
        <v>7.2022456900000016E-8</v>
      </c>
      <c r="K233" s="16">
        <f t="shared" si="14"/>
        <v>2.6837000000000003E-4</v>
      </c>
      <c r="N233" s="16">
        <f t="shared" si="15"/>
        <v>-2.6837000000000003E-4</v>
      </c>
    </row>
    <row r="234" spans="1:14" ht="15.75" thickBot="1">
      <c r="A234" s="3">
        <v>180</v>
      </c>
      <c r="B234" s="4">
        <v>90</v>
      </c>
      <c r="C234" s="4">
        <v>30</v>
      </c>
      <c r="D234" s="4">
        <v>10</v>
      </c>
      <c r="E234" s="4">
        <v>0</v>
      </c>
      <c r="F234" s="13">
        <f>1.4756*POWER(10,-5)</f>
        <v>1.4756000000000001E-5</v>
      </c>
      <c r="G234" s="16">
        <f t="shared" si="12"/>
        <v>-1.4756000000000001E-5</v>
      </c>
      <c r="H234" s="16">
        <f t="shared" si="13"/>
        <v>2.1773953600000003E-10</v>
      </c>
      <c r="K234" s="16">
        <f t="shared" si="14"/>
        <v>1.4756000000000001E-5</v>
      </c>
      <c r="N234" s="16">
        <f t="shared" si="15"/>
        <v>1.4756000000000001E-5</v>
      </c>
    </row>
    <row r="235" spans="1:14" ht="15.75" thickBot="1">
      <c r="A235" s="3">
        <v>180</v>
      </c>
      <c r="B235" s="4">
        <v>90</v>
      </c>
      <c r="C235" s="4">
        <v>180</v>
      </c>
      <c r="D235" s="4">
        <v>10</v>
      </c>
      <c r="E235" s="4">
        <v>0</v>
      </c>
      <c r="F235" s="13">
        <f>-2.1224*POWER(10,-5)</f>
        <v>-2.1223999999999999E-5</v>
      </c>
      <c r="G235" s="16">
        <f t="shared" si="12"/>
        <v>2.1223999999999999E-5</v>
      </c>
      <c r="H235" s="16">
        <f t="shared" si="13"/>
        <v>4.5045817599999994E-10</v>
      </c>
      <c r="K235" s="16">
        <f t="shared" si="14"/>
        <v>2.1223999999999999E-5</v>
      </c>
      <c r="N235" s="16">
        <f t="shared" si="15"/>
        <v>-2.1223999999999999E-5</v>
      </c>
    </row>
    <row r="236" spans="1:14" ht="15.75" thickBot="1">
      <c r="A236" s="3">
        <v>180</v>
      </c>
      <c r="B236" s="4">
        <v>90</v>
      </c>
      <c r="C236" s="4">
        <v>270</v>
      </c>
      <c r="D236" s="4">
        <v>10</v>
      </c>
      <c r="E236" s="4">
        <v>0</v>
      </c>
      <c r="F236" s="13">
        <f>-1.9464*POWER(10,-4)</f>
        <v>-1.9463999999999999E-4</v>
      </c>
      <c r="G236" s="16">
        <f t="shared" si="12"/>
        <v>1.9463999999999999E-4</v>
      </c>
      <c r="H236" s="16">
        <f t="shared" si="13"/>
        <v>3.7884729599999998E-8</v>
      </c>
      <c r="K236" s="16">
        <f t="shared" si="14"/>
        <v>1.9463999999999999E-4</v>
      </c>
      <c r="N236" s="16">
        <f t="shared" si="15"/>
        <v>-1.9463999999999999E-4</v>
      </c>
    </row>
    <row r="237" spans="1:14" ht="15.75" thickBot="1">
      <c r="A237" s="3">
        <v>90</v>
      </c>
      <c r="B237" s="4">
        <v>180</v>
      </c>
      <c r="C237" s="4">
        <v>330</v>
      </c>
      <c r="D237" s="4">
        <v>10</v>
      </c>
      <c r="E237" s="4">
        <v>0</v>
      </c>
      <c r="F237" s="13">
        <f>-2.7036*POWER(10,-4)</f>
        <v>-2.7035999999999998E-4</v>
      </c>
      <c r="G237" s="16">
        <f t="shared" si="12"/>
        <v>2.7035999999999998E-4</v>
      </c>
      <c r="H237" s="16">
        <f t="shared" si="13"/>
        <v>7.3094529599999989E-8</v>
      </c>
      <c r="K237" s="16">
        <f t="shared" si="14"/>
        <v>2.7035999999999998E-4</v>
      </c>
      <c r="N237" s="16">
        <f t="shared" si="15"/>
        <v>-2.7035999999999998E-4</v>
      </c>
    </row>
    <row r="238" spans="1:14" ht="15.75" thickBot="1">
      <c r="A238" s="3">
        <v>90</v>
      </c>
      <c r="B238" s="4">
        <v>180</v>
      </c>
      <c r="C238" s="4">
        <v>30</v>
      </c>
      <c r="D238" s="4">
        <v>10</v>
      </c>
      <c r="E238" s="4">
        <v>0</v>
      </c>
      <c r="F238" s="13">
        <f>4.5424*POWER(10,-5)</f>
        <v>4.5424000000000004E-5</v>
      </c>
      <c r="G238" s="16">
        <f t="shared" si="12"/>
        <v>-4.5424000000000004E-5</v>
      </c>
      <c r="H238" s="16">
        <f t="shared" si="13"/>
        <v>2.0633397760000005E-9</v>
      </c>
      <c r="K238" s="16">
        <f t="shared" si="14"/>
        <v>4.5424000000000004E-5</v>
      </c>
      <c r="N238" s="16">
        <f t="shared" si="15"/>
        <v>4.5424000000000004E-5</v>
      </c>
    </row>
    <row r="239" spans="1:14" ht="15.75" thickBot="1">
      <c r="A239" s="3">
        <v>90</v>
      </c>
      <c r="B239" s="4">
        <v>180</v>
      </c>
      <c r="C239" s="4">
        <v>90</v>
      </c>
      <c r="D239" s="4">
        <v>10</v>
      </c>
      <c r="E239" s="4">
        <v>0</v>
      </c>
      <c r="F239" s="13">
        <f>-3.977*POWER(10,-5)</f>
        <v>-3.977E-5</v>
      </c>
      <c r="G239" s="16">
        <f t="shared" si="12"/>
        <v>3.977E-5</v>
      </c>
      <c r="H239" s="16">
        <f t="shared" si="13"/>
        <v>1.5816529000000001E-9</v>
      </c>
      <c r="K239" s="16">
        <f t="shared" si="14"/>
        <v>3.977E-5</v>
      </c>
      <c r="N239" s="16">
        <f t="shared" si="15"/>
        <v>-3.977E-5</v>
      </c>
    </row>
    <row r="240" spans="1:14" ht="15.75" thickBot="1">
      <c r="A240" s="3">
        <v>90</v>
      </c>
      <c r="B240" s="4">
        <v>180</v>
      </c>
      <c r="C240" s="4">
        <v>270</v>
      </c>
      <c r="D240" s="4">
        <v>10</v>
      </c>
      <c r="E240" s="4">
        <v>0</v>
      </c>
      <c r="F240" s="13">
        <f>-1.9589*POWER(10,-4)</f>
        <v>-1.9589000000000002E-4</v>
      </c>
      <c r="G240" s="16">
        <f t="shared" si="12"/>
        <v>1.9589000000000002E-4</v>
      </c>
      <c r="H240" s="16">
        <f t="shared" si="13"/>
        <v>3.8372892100000009E-8</v>
      </c>
      <c r="K240" s="16">
        <f t="shared" si="14"/>
        <v>1.9589000000000002E-4</v>
      </c>
      <c r="N240" s="16">
        <f t="shared" si="15"/>
        <v>-1.9589000000000002E-4</v>
      </c>
    </row>
    <row r="241" spans="1:14" ht="15.75" thickBot="1">
      <c r="A241" s="3">
        <v>270</v>
      </c>
      <c r="B241" s="4">
        <v>180</v>
      </c>
      <c r="C241" s="4">
        <v>330</v>
      </c>
      <c r="D241" s="4">
        <v>10</v>
      </c>
      <c r="E241" s="4">
        <v>0</v>
      </c>
      <c r="F241" s="13">
        <f>-0.0541</f>
        <v>-5.4100000000000002E-2</v>
      </c>
      <c r="G241" s="16">
        <f t="shared" si="12"/>
        <v>5.4100000000000002E-2</v>
      </c>
      <c r="H241" s="16">
        <f t="shared" si="13"/>
        <v>2.9268100000000002E-3</v>
      </c>
      <c r="K241" s="16">
        <f t="shared" si="14"/>
        <v>5.4100000000000002E-2</v>
      </c>
      <c r="N241" s="16">
        <f t="shared" si="15"/>
        <v>-5.4100000000000002E-2</v>
      </c>
    </row>
    <row r="242" spans="1:14" ht="15.75" thickBot="1">
      <c r="A242" s="3">
        <v>270</v>
      </c>
      <c r="B242" s="4">
        <v>180</v>
      </c>
      <c r="C242" s="4">
        <v>30</v>
      </c>
      <c r="D242" s="4">
        <v>10</v>
      </c>
      <c r="E242" s="4">
        <v>0</v>
      </c>
      <c r="F242" s="13">
        <f>-2.4542*POWER(10,-4)</f>
        <v>-2.4542000000000005E-4</v>
      </c>
      <c r="G242" s="16">
        <f t="shared" si="12"/>
        <v>2.4542000000000005E-4</v>
      </c>
      <c r="H242" s="16">
        <f t="shared" si="13"/>
        <v>6.0230976400000017E-8</v>
      </c>
      <c r="K242" s="16">
        <f t="shared" si="14"/>
        <v>2.4542000000000005E-4</v>
      </c>
      <c r="N242" s="16">
        <f t="shared" si="15"/>
        <v>-2.4542000000000005E-4</v>
      </c>
    </row>
    <row r="243" spans="1:14" ht="15.75" thickBot="1">
      <c r="A243" s="3">
        <v>270</v>
      </c>
      <c r="B243" s="4">
        <v>180</v>
      </c>
      <c r="C243" s="4">
        <v>90</v>
      </c>
      <c r="D243" s="4">
        <v>10</v>
      </c>
      <c r="E243" s="4">
        <v>0</v>
      </c>
      <c r="F243" s="13">
        <f>-5.6806*POWER(10,-4)</f>
        <v>-5.6806000000000001E-4</v>
      </c>
      <c r="G243" s="16">
        <f t="shared" si="12"/>
        <v>5.6806000000000001E-4</v>
      </c>
      <c r="H243" s="16">
        <f t="shared" si="13"/>
        <v>3.2269216360000002E-7</v>
      </c>
      <c r="K243" s="16">
        <f t="shared" si="14"/>
        <v>5.6806000000000001E-4</v>
      </c>
      <c r="N243" s="16">
        <f t="shared" si="15"/>
        <v>-5.6806000000000001E-4</v>
      </c>
    </row>
    <row r="244" spans="1:14" ht="15.75" thickBot="1">
      <c r="A244" s="3">
        <v>270</v>
      </c>
      <c r="B244" s="4">
        <v>180</v>
      </c>
      <c r="C244" s="4">
        <v>270</v>
      </c>
      <c r="D244" s="4">
        <v>10</v>
      </c>
      <c r="E244" s="4">
        <v>0</v>
      </c>
      <c r="F244" s="13">
        <f>-0.0423</f>
        <v>-4.2299999999999997E-2</v>
      </c>
      <c r="G244" s="16">
        <f t="shared" si="12"/>
        <v>4.2299999999999997E-2</v>
      </c>
      <c r="H244" s="16">
        <f t="shared" si="13"/>
        <v>1.7892899999999998E-3</v>
      </c>
      <c r="K244" s="16">
        <f t="shared" si="14"/>
        <v>4.2299999999999997E-2</v>
      </c>
      <c r="N244" s="16">
        <f t="shared" si="15"/>
        <v>-4.2299999999999997E-2</v>
      </c>
    </row>
    <row r="245" spans="1:14" ht="15.75" thickBot="1">
      <c r="A245" s="3">
        <v>330</v>
      </c>
      <c r="B245" s="4">
        <v>180</v>
      </c>
      <c r="C245" s="4">
        <v>330</v>
      </c>
      <c r="D245" s="4">
        <v>10</v>
      </c>
      <c r="E245" s="4">
        <v>0</v>
      </c>
      <c r="F245" s="13">
        <f>-0.0711</f>
        <v>-7.1099999999999997E-2</v>
      </c>
      <c r="G245" s="16">
        <f t="shared" si="12"/>
        <v>7.1099999999999997E-2</v>
      </c>
      <c r="H245" s="16">
        <f t="shared" si="13"/>
        <v>5.0552099999999992E-3</v>
      </c>
      <c r="K245" s="16">
        <f t="shared" si="14"/>
        <v>7.1099999999999997E-2</v>
      </c>
      <c r="N245" s="16">
        <f t="shared" si="15"/>
        <v>-7.1099999999999997E-2</v>
      </c>
    </row>
    <row r="246" spans="1:14" ht="15.75" thickBot="1">
      <c r="A246" s="3">
        <v>330</v>
      </c>
      <c r="B246" s="4">
        <v>180</v>
      </c>
      <c r="C246" s="4">
        <v>30</v>
      </c>
      <c r="D246" s="4">
        <v>10</v>
      </c>
      <c r="E246" s="4">
        <v>0</v>
      </c>
      <c r="F246" s="13">
        <f>-3.7128*POWER(10,-4)</f>
        <v>-3.7128000000000004E-4</v>
      </c>
      <c r="G246" s="16">
        <f t="shared" si="12"/>
        <v>3.7128000000000004E-4</v>
      </c>
      <c r="H246" s="16">
        <f t="shared" si="13"/>
        <v>1.3784883840000003E-7</v>
      </c>
      <c r="K246" s="16">
        <f t="shared" si="14"/>
        <v>3.7128000000000004E-4</v>
      </c>
      <c r="N246" s="16">
        <f t="shared" si="15"/>
        <v>-3.7128000000000004E-4</v>
      </c>
    </row>
    <row r="247" spans="1:14" ht="15.75" thickBot="1">
      <c r="A247" s="3">
        <v>330</v>
      </c>
      <c r="B247" s="4">
        <v>180</v>
      </c>
      <c r="C247" s="4">
        <v>90</v>
      </c>
      <c r="D247" s="4">
        <v>10</v>
      </c>
      <c r="E247" s="4">
        <v>0</v>
      </c>
      <c r="F247" s="13">
        <f>-8.3732*POWER(10,-4)</f>
        <v>-8.3732000000000012E-4</v>
      </c>
      <c r="G247" s="16">
        <f t="shared" si="12"/>
        <v>8.3732000000000012E-4</v>
      </c>
      <c r="H247" s="16">
        <f t="shared" si="13"/>
        <v>7.0110478240000023E-7</v>
      </c>
      <c r="K247" s="16">
        <f t="shared" si="14"/>
        <v>8.3732000000000012E-4</v>
      </c>
      <c r="N247" s="16">
        <f t="shared" si="15"/>
        <v>-8.3732000000000012E-4</v>
      </c>
    </row>
    <row r="248" spans="1:14" ht="15.75" thickBot="1">
      <c r="A248" s="3">
        <v>330</v>
      </c>
      <c r="B248" s="4">
        <v>180</v>
      </c>
      <c r="C248" s="4">
        <v>270</v>
      </c>
      <c r="D248" s="4">
        <v>10</v>
      </c>
      <c r="E248" s="4">
        <v>0</v>
      </c>
      <c r="F248" s="13">
        <f>-0.0565</f>
        <v>-5.6500000000000002E-2</v>
      </c>
      <c r="G248" s="16">
        <f t="shared" si="12"/>
        <v>5.6500000000000002E-2</v>
      </c>
      <c r="H248" s="16">
        <f t="shared" si="13"/>
        <v>3.1922500000000002E-3</v>
      </c>
      <c r="K248" s="16">
        <f t="shared" si="14"/>
        <v>5.6500000000000002E-2</v>
      </c>
      <c r="N248" s="16">
        <f t="shared" si="15"/>
        <v>-5.6500000000000002E-2</v>
      </c>
    </row>
    <row r="249" spans="1:14" ht="15.75" thickBot="1">
      <c r="A249" s="3">
        <v>30</v>
      </c>
      <c r="B249" s="4">
        <v>180</v>
      </c>
      <c r="C249" s="4">
        <v>330</v>
      </c>
      <c r="D249" s="4">
        <v>10</v>
      </c>
      <c r="E249" s="4">
        <v>0</v>
      </c>
      <c r="F249" s="13">
        <f>-1.0745*POWER(10,-4)</f>
        <v>-1.0745000000000001E-4</v>
      </c>
      <c r="G249" s="16">
        <f t="shared" si="12"/>
        <v>1.0745000000000001E-4</v>
      </c>
      <c r="H249" s="16">
        <f t="shared" si="13"/>
        <v>1.1545502500000002E-8</v>
      </c>
      <c r="K249" s="16">
        <f t="shared" si="14"/>
        <v>1.0745000000000001E-4</v>
      </c>
      <c r="N249" s="16">
        <f t="shared" si="15"/>
        <v>-1.0745000000000001E-4</v>
      </c>
    </row>
    <row r="250" spans="1:14" ht="15.75" thickBot="1">
      <c r="A250" s="3">
        <v>30</v>
      </c>
      <c r="B250" s="4">
        <v>180</v>
      </c>
      <c r="C250" s="4">
        <v>30</v>
      </c>
      <c r="D250" s="4">
        <v>10</v>
      </c>
      <c r="E250" s="4">
        <v>0</v>
      </c>
      <c r="F250" s="13">
        <f>-4.2593*POWER(10,-5)</f>
        <v>-4.2592999999999997E-5</v>
      </c>
      <c r="G250" s="16">
        <f t="shared" si="12"/>
        <v>4.2592999999999997E-5</v>
      </c>
      <c r="H250" s="16">
        <f t="shared" si="13"/>
        <v>1.8141636489999996E-9</v>
      </c>
      <c r="K250" s="16">
        <f t="shared" si="14"/>
        <v>4.2592999999999997E-5</v>
      </c>
      <c r="N250" s="16">
        <f t="shared" si="15"/>
        <v>-4.2592999999999997E-5</v>
      </c>
    </row>
    <row r="251" spans="1:14" ht="15.75" thickBot="1">
      <c r="A251" s="3">
        <v>30</v>
      </c>
      <c r="B251" s="4">
        <v>180</v>
      </c>
      <c r="C251" s="4">
        <v>90</v>
      </c>
      <c r="D251" s="4">
        <v>10</v>
      </c>
      <c r="E251" s="4">
        <v>0</v>
      </c>
      <c r="F251" s="13">
        <f>3.3823*POWER(10,-5)</f>
        <v>3.3823000000000005E-5</v>
      </c>
      <c r="G251" s="16">
        <f t="shared" si="12"/>
        <v>-3.3823000000000005E-5</v>
      </c>
      <c r="H251" s="16">
        <f t="shared" si="13"/>
        <v>1.1439953290000003E-9</v>
      </c>
      <c r="K251" s="16">
        <f t="shared" si="14"/>
        <v>3.3823000000000005E-5</v>
      </c>
      <c r="N251" s="16">
        <f t="shared" si="15"/>
        <v>3.3823000000000005E-5</v>
      </c>
    </row>
    <row r="252" spans="1:14" ht="15.75" thickBot="1">
      <c r="A252" s="3">
        <v>30</v>
      </c>
      <c r="B252" s="4">
        <v>180</v>
      </c>
      <c r="C252" s="4">
        <v>270</v>
      </c>
      <c r="D252" s="4">
        <v>10</v>
      </c>
      <c r="E252" s="4">
        <v>0</v>
      </c>
      <c r="F252" s="13">
        <f>-7.287*POWER(10,-5)</f>
        <v>-7.2869999999999999E-5</v>
      </c>
      <c r="G252" s="16">
        <f t="shared" si="12"/>
        <v>7.2869999999999999E-5</v>
      </c>
      <c r="H252" s="16">
        <f t="shared" si="13"/>
        <v>5.3100368999999994E-9</v>
      </c>
      <c r="K252" s="16">
        <f t="shared" si="14"/>
        <v>7.2869999999999999E-5</v>
      </c>
      <c r="N252" s="16">
        <f t="shared" si="15"/>
        <v>-7.2869999999999999E-5</v>
      </c>
    </row>
    <row r="253" spans="1:14" ht="15.75" thickBot="1">
      <c r="A253" s="3">
        <v>180</v>
      </c>
      <c r="B253" s="4">
        <v>180</v>
      </c>
      <c r="C253" s="4">
        <v>330</v>
      </c>
      <c r="D253" s="4">
        <v>10</v>
      </c>
      <c r="E253" s="4">
        <v>-30</v>
      </c>
      <c r="F253" s="13">
        <f>-30.0053</f>
        <v>-30.005299999999998</v>
      </c>
      <c r="G253" s="16">
        <f t="shared" si="12"/>
        <v>5.2999999999983061E-3</v>
      </c>
      <c r="H253" s="16">
        <f t="shared" si="13"/>
        <v>2.8089999999982043E-5</v>
      </c>
      <c r="K253" s="16">
        <f t="shared" si="14"/>
        <v>5.2999999999983061E-3</v>
      </c>
      <c r="N253" s="16">
        <f t="shared" si="15"/>
        <v>-60.005299999999998</v>
      </c>
    </row>
    <row r="254" spans="1:14" ht="15.75" thickBot="1">
      <c r="A254" s="3">
        <v>180</v>
      </c>
      <c r="B254" s="4">
        <v>180</v>
      </c>
      <c r="C254" s="4">
        <v>30</v>
      </c>
      <c r="D254" s="4">
        <v>10</v>
      </c>
      <c r="E254" s="4">
        <v>30</v>
      </c>
      <c r="F254" s="13">
        <f>30</f>
        <v>30</v>
      </c>
      <c r="G254" s="16">
        <f t="shared" si="12"/>
        <v>0</v>
      </c>
      <c r="H254" s="16">
        <f t="shared" si="13"/>
        <v>0</v>
      </c>
      <c r="K254" s="16">
        <f t="shared" si="14"/>
        <v>0</v>
      </c>
      <c r="N254" s="16">
        <f t="shared" si="15"/>
        <v>60</v>
      </c>
    </row>
    <row r="255" spans="1:14" ht="15.75" thickBot="1">
      <c r="A255" s="3">
        <v>180</v>
      </c>
      <c r="B255" s="4">
        <v>180</v>
      </c>
      <c r="C255" s="4">
        <v>90</v>
      </c>
      <c r="D255" s="4">
        <v>10</v>
      </c>
      <c r="E255" s="4">
        <v>30</v>
      </c>
      <c r="F255" s="13">
        <f>30</f>
        <v>30</v>
      </c>
      <c r="G255" s="16">
        <f t="shared" si="12"/>
        <v>0</v>
      </c>
      <c r="H255" s="16">
        <f t="shared" si="13"/>
        <v>0</v>
      </c>
      <c r="K255" s="16">
        <f t="shared" si="14"/>
        <v>0</v>
      </c>
      <c r="N255" s="16">
        <f t="shared" si="15"/>
        <v>60</v>
      </c>
    </row>
    <row r="256" spans="1:14" ht="15.75" thickBot="1">
      <c r="A256" s="3">
        <v>180</v>
      </c>
      <c r="B256" s="4">
        <v>180</v>
      </c>
      <c r="C256" s="4">
        <v>270</v>
      </c>
      <c r="D256" s="4">
        <v>10</v>
      </c>
      <c r="E256" s="4">
        <v>-30</v>
      </c>
      <c r="F256" s="13">
        <f>-30.004</f>
        <v>-30.004000000000001</v>
      </c>
      <c r="G256" s="16">
        <f t="shared" si="12"/>
        <v>4.0000000000013358E-3</v>
      </c>
      <c r="H256" s="16">
        <f t="shared" si="13"/>
        <v>1.6000000000010685E-5</v>
      </c>
      <c r="K256" s="16">
        <f t="shared" si="14"/>
        <v>4.0000000000013358E-3</v>
      </c>
      <c r="N256" s="16">
        <f t="shared" si="15"/>
        <v>-60.004000000000005</v>
      </c>
    </row>
    <row r="257" spans="1:14" ht="15.75" thickBot="1">
      <c r="A257" s="3">
        <v>90</v>
      </c>
      <c r="B257" s="4">
        <v>270</v>
      </c>
      <c r="C257" s="4">
        <v>330</v>
      </c>
      <c r="D257" s="4">
        <v>10</v>
      </c>
      <c r="E257" s="4">
        <v>0</v>
      </c>
      <c r="F257" s="13">
        <f>-0.0031</f>
        <v>-3.0999999999999999E-3</v>
      </c>
      <c r="G257" s="16">
        <f t="shared" si="12"/>
        <v>3.0999999999999999E-3</v>
      </c>
      <c r="H257" s="16">
        <f t="shared" si="13"/>
        <v>9.6099999999999995E-6</v>
      </c>
      <c r="K257" s="16">
        <f t="shared" si="14"/>
        <v>3.0999999999999999E-3</v>
      </c>
      <c r="N257" s="16">
        <f t="shared" si="15"/>
        <v>-3.0999999999999999E-3</v>
      </c>
    </row>
    <row r="258" spans="1:14" ht="15.75" thickBot="1">
      <c r="A258" s="3">
        <v>90</v>
      </c>
      <c r="B258" s="4">
        <v>270</v>
      </c>
      <c r="C258" s="4">
        <v>30</v>
      </c>
      <c r="D258" s="4">
        <v>10</v>
      </c>
      <c r="E258" s="4">
        <v>0</v>
      </c>
      <c r="F258" s="13">
        <f>-9.4345*POWER(10,-6)</f>
        <v>-9.4344999999999992E-6</v>
      </c>
      <c r="G258" s="16">
        <f t="shared" si="12"/>
        <v>9.4344999999999992E-6</v>
      </c>
      <c r="H258" s="16">
        <f t="shared" si="13"/>
        <v>8.9009790249999979E-11</v>
      </c>
      <c r="K258" s="16">
        <f t="shared" si="14"/>
        <v>9.4344999999999992E-6</v>
      </c>
      <c r="N258" s="16">
        <f t="shared" si="15"/>
        <v>-9.4344999999999992E-6</v>
      </c>
    </row>
    <row r="259" spans="1:14" ht="15.75" thickBot="1">
      <c r="A259" s="3">
        <v>90</v>
      </c>
      <c r="B259" s="4">
        <v>270</v>
      </c>
      <c r="C259" s="4">
        <v>90</v>
      </c>
      <c r="D259" s="4">
        <v>10</v>
      </c>
      <c r="E259" s="4">
        <v>0</v>
      </c>
      <c r="F259" s="13">
        <f>-2.5393*POWER(10,-5)</f>
        <v>-2.5393000000000002E-5</v>
      </c>
      <c r="G259" s="16">
        <f t="shared" ref="G259:G322" si="16">E259-F259</f>
        <v>2.5393000000000002E-5</v>
      </c>
      <c r="H259" s="16">
        <f t="shared" ref="H259:H322" si="17">G259^2</f>
        <v>6.4480444900000012E-10</v>
      </c>
      <c r="K259" s="16">
        <f t="shared" ref="K259:K322" si="18">ABS(G259)</f>
        <v>2.5393000000000002E-5</v>
      </c>
      <c r="N259" s="16">
        <f t="shared" ref="N259:N322" si="19">E259+F259</f>
        <v>-2.5393000000000002E-5</v>
      </c>
    </row>
    <row r="260" spans="1:14" ht="15.75" thickBot="1">
      <c r="A260" s="3">
        <v>90</v>
      </c>
      <c r="B260" s="4">
        <v>270</v>
      </c>
      <c r="C260" s="4">
        <v>180</v>
      </c>
      <c r="D260" s="4">
        <v>10</v>
      </c>
      <c r="E260" s="4">
        <v>0</v>
      </c>
      <c r="F260" s="13">
        <f>-3.2704*POWER(10,-4)</f>
        <v>-3.2704000000000001E-4</v>
      </c>
      <c r="G260" s="16">
        <f t="shared" si="16"/>
        <v>3.2704000000000001E-4</v>
      </c>
      <c r="H260" s="16">
        <f t="shared" si="17"/>
        <v>1.0695516160000001E-7</v>
      </c>
      <c r="K260" s="16">
        <f t="shared" si="18"/>
        <v>3.2704000000000001E-4</v>
      </c>
      <c r="N260" s="16">
        <f t="shared" si="19"/>
        <v>-3.2704000000000001E-4</v>
      </c>
    </row>
    <row r="261" spans="1:14" ht="15.75" thickBot="1">
      <c r="A261" s="3">
        <v>270</v>
      </c>
      <c r="B261" s="4">
        <v>270</v>
      </c>
      <c r="C261" s="4">
        <v>330</v>
      </c>
      <c r="D261" s="4">
        <v>10</v>
      </c>
      <c r="E261" s="4">
        <v>-30</v>
      </c>
      <c r="F261" s="13">
        <f>-30.4971</f>
        <v>-30.4971</v>
      </c>
      <c r="G261" s="16">
        <f t="shared" si="16"/>
        <v>0.49709999999999965</v>
      </c>
      <c r="H261" s="16">
        <f t="shared" si="17"/>
        <v>0.24710840999999967</v>
      </c>
      <c r="K261" s="16">
        <f t="shared" si="18"/>
        <v>0.49709999999999965</v>
      </c>
      <c r="N261" s="16">
        <f t="shared" si="19"/>
        <v>-60.497100000000003</v>
      </c>
    </row>
    <row r="262" spans="1:14" ht="15.75" thickBot="1">
      <c r="A262" s="3">
        <v>270</v>
      </c>
      <c r="B262" s="4">
        <v>270</v>
      </c>
      <c r="C262" s="4">
        <v>30</v>
      </c>
      <c r="D262" s="4">
        <v>10</v>
      </c>
      <c r="E262" s="4">
        <v>-30</v>
      </c>
      <c r="F262" s="13">
        <f>-30.0032</f>
        <v>-30.0032</v>
      </c>
      <c r="G262" s="16">
        <f t="shared" si="16"/>
        <v>3.1999999999996476E-3</v>
      </c>
      <c r="H262" s="16">
        <f t="shared" si="17"/>
        <v>1.0239999999997744E-5</v>
      </c>
      <c r="K262" s="16">
        <f t="shared" si="18"/>
        <v>3.1999999999996476E-3</v>
      </c>
      <c r="N262" s="16">
        <f t="shared" si="19"/>
        <v>-60.0032</v>
      </c>
    </row>
    <row r="263" spans="1:14" ht="15.75" thickBot="1">
      <c r="A263" s="3">
        <v>270</v>
      </c>
      <c r="B263" s="4">
        <v>270</v>
      </c>
      <c r="C263" s="4">
        <v>90</v>
      </c>
      <c r="D263" s="4">
        <v>10</v>
      </c>
      <c r="E263" s="4">
        <v>60</v>
      </c>
      <c r="F263" s="13">
        <f>59.9932</f>
        <v>59.993200000000002</v>
      </c>
      <c r="G263" s="16">
        <f t="shared" si="16"/>
        <v>6.7999999999983629E-3</v>
      </c>
      <c r="H263" s="16">
        <f t="shared" si="17"/>
        <v>4.6239999999977738E-5</v>
      </c>
      <c r="K263" s="16">
        <f t="shared" si="18"/>
        <v>6.7999999999983629E-3</v>
      </c>
      <c r="N263" s="16">
        <f t="shared" si="19"/>
        <v>119.9932</v>
      </c>
    </row>
    <row r="264" spans="1:14" ht="15.75" thickBot="1">
      <c r="A264" s="3">
        <v>270</v>
      </c>
      <c r="B264" s="4">
        <v>270</v>
      </c>
      <c r="C264" s="4">
        <v>180</v>
      </c>
      <c r="D264" s="4">
        <v>10</v>
      </c>
      <c r="E264" s="4">
        <v>30</v>
      </c>
      <c r="F264" s="13">
        <f>29.9299</f>
        <v>29.9299</v>
      </c>
      <c r="G264" s="16">
        <f t="shared" si="16"/>
        <v>7.0100000000000051E-2</v>
      </c>
      <c r="H264" s="16">
        <f t="shared" si="17"/>
        <v>4.9140100000000068E-3</v>
      </c>
      <c r="K264" s="16">
        <f t="shared" si="18"/>
        <v>7.0100000000000051E-2</v>
      </c>
      <c r="N264" s="16">
        <f t="shared" si="19"/>
        <v>59.929900000000004</v>
      </c>
    </row>
    <row r="265" spans="1:14" ht="15.75" thickBot="1">
      <c r="A265" s="3">
        <v>330</v>
      </c>
      <c r="B265" s="4">
        <v>270</v>
      </c>
      <c r="C265" s="4">
        <v>330</v>
      </c>
      <c r="D265" s="4">
        <v>10</v>
      </c>
      <c r="E265" s="4">
        <v>0</v>
      </c>
      <c r="F265" s="13">
        <f>-0.6324</f>
        <v>-0.63239999999999996</v>
      </c>
      <c r="G265" s="16">
        <f t="shared" si="16"/>
        <v>0.63239999999999996</v>
      </c>
      <c r="H265" s="16">
        <f t="shared" si="17"/>
        <v>0.39992975999999997</v>
      </c>
      <c r="K265" s="16">
        <f t="shared" si="18"/>
        <v>0.63239999999999996</v>
      </c>
      <c r="N265" s="16">
        <f t="shared" si="19"/>
        <v>-0.63239999999999996</v>
      </c>
    </row>
    <row r="266" spans="1:14" ht="15.75" thickBot="1">
      <c r="A266" s="3">
        <v>330</v>
      </c>
      <c r="B266" s="4">
        <v>270</v>
      </c>
      <c r="C266" s="4">
        <v>30</v>
      </c>
      <c r="D266" s="4">
        <v>10</v>
      </c>
      <c r="E266" s="4">
        <v>0</v>
      </c>
      <c r="F266" s="13">
        <f>-0.0044</f>
        <v>-4.4000000000000003E-3</v>
      </c>
      <c r="G266" s="16">
        <f t="shared" si="16"/>
        <v>4.4000000000000003E-3</v>
      </c>
      <c r="H266" s="16">
        <f t="shared" si="17"/>
        <v>1.9360000000000001E-5</v>
      </c>
      <c r="K266" s="16">
        <f t="shared" si="18"/>
        <v>4.4000000000000003E-3</v>
      </c>
      <c r="N266" s="16">
        <f t="shared" si="19"/>
        <v>-4.4000000000000003E-3</v>
      </c>
    </row>
    <row r="267" spans="1:14" ht="15.75" thickBot="1">
      <c r="A267" s="3">
        <v>330</v>
      </c>
      <c r="B267" s="4">
        <v>270</v>
      </c>
      <c r="C267" s="4">
        <v>90</v>
      </c>
      <c r="D267" s="4">
        <v>10</v>
      </c>
      <c r="E267" s="4">
        <v>0</v>
      </c>
      <c r="F267" s="13">
        <f>-0.0094</f>
        <v>-9.4000000000000004E-3</v>
      </c>
      <c r="G267" s="16">
        <f t="shared" si="16"/>
        <v>9.4000000000000004E-3</v>
      </c>
      <c r="H267" s="16">
        <f t="shared" si="17"/>
        <v>8.8360000000000001E-5</v>
      </c>
      <c r="K267" s="16">
        <f t="shared" si="18"/>
        <v>9.4000000000000004E-3</v>
      </c>
      <c r="N267" s="16">
        <f t="shared" si="19"/>
        <v>-9.4000000000000004E-3</v>
      </c>
    </row>
    <row r="268" spans="1:14" ht="15.75" thickBot="1">
      <c r="A268" s="3">
        <v>330</v>
      </c>
      <c r="B268" s="4">
        <v>270</v>
      </c>
      <c r="C268" s="4">
        <v>180</v>
      </c>
      <c r="D268" s="4">
        <v>10</v>
      </c>
      <c r="E268" s="4">
        <v>-30</v>
      </c>
      <c r="F268" s="13">
        <f>-30.0936</f>
        <v>-30.093599999999999</v>
      </c>
      <c r="G268" s="16">
        <f t="shared" si="16"/>
        <v>9.3599999999998573E-2</v>
      </c>
      <c r="H268" s="16">
        <f t="shared" si="17"/>
        <v>8.7609599999997328E-3</v>
      </c>
      <c r="K268" s="16">
        <f t="shared" si="18"/>
        <v>9.3599999999998573E-2</v>
      </c>
      <c r="N268" s="16">
        <f t="shared" si="19"/>
        <v>-60.093599999999995</v>
      </c>
    </row>
    <row r="269" spans="1:14" ht="15.75" thickBot="1">
      <c r="A269" s="3">
        <v>30</v>
      </c>
      <c r="B269" s="4">
        <v>270</v>
      </c>
      <c r="C269" s="4">
        <v>330</v>
      </c>
      <c r="D269" s="4">
        <v>10</v>
      </c>
      <c r="E269" s="4">
        <v>0</v>
      </c>
      <c r="F269" s="13">
        <f>-0.0014</f>
        <v>-1.4E-3</v>
      </c>
      <c r="G269" s="16">
        <f t="shared" si="16"/>
        <v>1.4E-3</v>
      </c>
      <c r="H269" s="16">
        <f t="shared" si="17"/>
        <v>1.9599999999999999E-6</v>
      </c>
      <c r="K269" s="16">
        <f t="shared" si="18"/>
        <v>1.4E-3</v>
      </c>
      <c r="N269" s="16">
        <f t="shared" si="19"/>
        <v>-1.4E-3</v>
      </c>
    </row>
    <row r="270" spans="1:14" ht="15.75" thickBot="1">
      <c r="A270" s="3">
        <v>30</v>
      </c>
      <c r="B270" s="4">
        <v>270</v>
      </c>
      <c r="C270" s="4">
        <v>30</v>
      </c>
      <c r="D270" s="4">
        <v>10</v>
      </c>
      <c r="E270" s="4">
        <v>0</v>
      </c>
      <c r="F270" s="13">
        <f>-4.5657*POWER(10,-6)</f>
        <v>-4.5656999999999993E-6</v>
      </c>
      <c r="G270" s="16">
        <f t="shared" si="16"/>
        <v>4.5656999999999993E-6</v>
      </c>
      <c r="H270" s="16">
        <f t="shared" si="17"/>
        <v>2.0845616489999994E-11</v>
      </c>
      <c r="K270" s="16">
        <f t="shared" si="18"/>
        <v>4.5656999999999993E-6</v>
      </c>
      <c r="N270" s="16">
        <f t="shared" si="19"/>
        <v>-4.5656999999999993E-6</v>
      </c>
    </row>
    <row r="271" spans="1:14" ht="15.75" thickBot="1">
      <c r="A271" s="3">
        <v>30</v>
      </c>
      <c r="B271" s="4">
        <v>270</v>
      </c>
      <c r="C271" s="4">
        <v>90</v>
      </c>
      <c r="D271" s="4">
        <v>10</v>
      </c>
      <c r="E271" s="4">
        <v>0</v>
      </c>
      <c r="F271" s="13">
        <f>-7.2746*POWER(10,-6)</f>
        <v>-7.2745999999999998E-6</v>
      </c>
      <c r="G271" s="16">
        <f t="shared" si="16"/>
        <v>7.2745999999999998E-6</v>
      </c>
      <c r="H271" s="16">
        <f t="shared" si="17"/>
        <v>5.2919805159999995E-11</v>
      </c>
      <c r="K271" s="16">
        <f t="shared" si="18"/>
        <v>7.2745999999999998E-6</v>
      </c>
      <c r="N271" s="16">
        <f t="shared" si="19"/>
        <v>-7.2745999999999998E-6</v>
      </c>
    </row>
    <row r="272" spans="1:14" ht="15.75" thickBot="1">
      <c r="A272" s="3">
        <v>30</v>
      </c>
      <c r="B272" s="4">
        <v>270</v>
      </c>
      <c r="C272" s="4">
        <v>180</v>
      </c>
      <c r="D272" s="4">
        <v>10</v>
      </c>
      <c r="E272" s="4">
        <v>0</v>
      </c>
      <c r="F272" s="13">
        <f>-1.2407*POWER(10,-4)</f>
        <v>-1.2407E-4</v>
      </c>
      <c r="G272" s="16">
        <f t="shared" si="16"/>
        <v>1.2407E-4</v>
      </c>
      <c r="H272" s="16">
        <f t="shared" si="17"/>
        <v>1.53933649E-8</v>
      </c>
      <c r="K272" s="16">
        <f t="shared" si="18"/>
        <v>1.2407E-4</v>
      </c>
      <c r="N272" s="16">
        <f t="shared" si="19"/>
        <v>-1.2407E-4</v>
      </c>
    </row>
    <row r="273" spans="1:14" ht="15.75" thickBot="1">
      <c r="A273" s="3">
        <v>180</v>
      </c>
      <c r="B273" s="4">
        <v>270</v>
      </c>
      <c r="C273" s="4">
        <v>330</v>
      </c>
      <c r="D273" s="4">
        <v>10</v>
      </c>
      <c r="E273" s="4">
        <v>0</v>
      </c>
      <c r="F273" s="13">
        <f>-0.0542</f>
        <v>-5.4199999999999998E-2</v>
      </c>
      <c r="G273" s="16">
        <f t="shared" si="16"/>
        <v>5.4199999999999998E-2</v>
      </c>
      <c r="H273" s="16">
        <f t="shared" si="17"/>
        <v>2.9376399999999996E-3</v>
      </c>
      <c r="K273" s="16">
        <f t="shared" si="18"/>
        <v>5.4199999999999998E-2</v>
      </c>
      <c r="N273" s="16">
        <f t="shared" si="19"/>
        <v>-5.4199999999999998E-2</v>
      </c>
    </row>
    <row r="274" spans="1:14" ht="15.75" thickBot="1">
      <c r="A274" s="3">
        <v>180</v>
      </c>
      <c r="B274" s="4">
        <v>270</v>
      </c>
      <c r="C274" s="4">
        <v>30</v>
      </c>
      <c r="D274" s="4">
        <v>10</v>
      </c>
      <c r="E274" s="4">
        <v>0</v>
      </c>
      <c r="F274" s="13">
        <f>-2.461*POWER(10,-4)</f>
        <v>-2.4610000000000002E-4</v>
      </c>
      <c r="G274" s="16">
        <f t="shared" si="16"/>
        <v>2.4610000000000002E-4</v>
      </c>
      <c r="H274" s="16">
        <f t="shared" si="17"/>
        <v>6.0565210000000007E-8</v>
      </c>
      <c r="K274" s="16">
        <f t="shared" si="18"/>
        <v>2.4610000000000002E-4</v>
      </c>
      <c r="N274" s="16">
        <f t="shared" si="19"/>
        <v>-2.4610000000000002E-4</v>
      </c>
    </row>
    <row r="275" spans="1:14" ht="15.75" thickBot="1">
      <c r="A275" s="3">
        <v>180</v>
      </c>
      <c r="B275" s="4">
        <v>270</v>
      </c>
      <c r="C275" s="4">
        <v>90</v>
      </c>
      <c r="D275" s="4">
        <v>10</v>
      </c>
      <c r="E275" s="4">
        <v>0</v>
      </c>
      <c r="F275" s="13">
        <f>-5.6845*POWER(10,-4)</f>
        <v>-5.6844999999999997E-4</v>
      </c>
      <c r="G275" s="16">
        <f t="shared" si="16"/>
        <v>5.6844999999999997E-4</v>
      </c>
      <c r="H275" s="16">
        <f t="shared" si="17"/>
        <v>3.2313540249999997E-7</v>
      </c>
      <c r="K275" s="16">
        <f t="shared" si="18"/>
        <v>5.6844999999999997E-4</v>
      </c>
      <c r="N275" s="16">
        <f t="shared" si="19"/>
        <v>-5.6844999999999997E-4</v>
      </c>
    </row>
    <row r="276" spans="1:14" ht="15.75" thickBot="1">
      <c r="A276" s="3">
        <v>180</v>
      </c>
      <c r="B276" s="4">
        <v>270</v>
      </c>
      <c r="C276" s="4">
        <v>180</v>
      </c>
      <c r="D276" s="4">
        <v>10</v>
      </c>
      <c r="E276" s="4">
        <v>0</v>
      </c>
      <c r="F276" s="13">
        <f>-0.0066</f>
        <v>-6.6E-3</v>
      </c>
      <c r="G276" s="16">
        <f t="shared" si="16"/>
        <v>6.6E-3</v>
      </c>
      <c r="H276" s="16">
        <f t="shared" si="17"/>
        <v>4.3559999999999996E-5</v>
      </c>
      <c r="K276" s="16">
        <f t="shared" si="18"/>
        <v>6.6E-3</v>
      </c>
      <c r="N276" s="16">
        <f t="shared" si="19"/>
        <v>-6.6E-3</v>
      </c>
    </row>
    <row r="277" spans="1:14" ht="15.75" thickBot="1">
      <c r="A277" s="1">
        <v>90</v>
      </c>
      <c r="B277" s="2">
        <v>30</v>
      </c>
      <c r="C277" s="2">
        <v>330</v>
      </c>
      <c r="D277" s="2">
        <v>15</v>
      </c>
      <c r="E277" s="2">
        <v>60</v>
      </c>
      <c r="F277" s="13">
        <f>60</f>
        <v>60</v>
      </c>
      <c r="G277" s="16">
        <f t="shared" si="16"/>
        <v>0</v>
      </c>
      <c r="H277" s="16">
        <f t="shared" si="17"/>
        <v>0</v>
      </c>
      <c r="K277" s="16">
        <f t="shared" si="18"/>
        <v>0</v>
      </c>
      <c r="N277" s="16">
        <f t="shared" si="19"/>
        <v>120</v>
      </c>
    </row>
    <row r="278" spans="1:14" ht="15.75" thickBot="1">
      <c r="A278" s="3">
        <v>270</v>
      </c>
      <c r="B278" s="4">
        <v>330</v>
      </c>
      <c r="C278" s="4">
        <v>30</v>
      </c>
      <c r="D278" s="4">
        <v>15</v>
      </c>
      <c r="E278" s="5">
        <v>60</v>
      </c>
      <c r="F278" s="13">
        <f>59.9957</f>
        <v>59.995699999999999</v>
      </c>
      <c r="G278" s="16">
        <f t="shared" si="16"/>
        <v>4.3000000000006366E-3</v>
      </c>
      <c r="H278" s="16">
        <f t="shared" si="17"/>
        <v>1.8490000000005476E-5</v>
      </c>
      <c r="K278" s="16">
        <f t="shared" si="18"/>
        <v>4.3000000000006366E-3</v>
      </c>
      <c r="N278" s="16">
        <f t="shared" si="19"/>
        <v>119.9957</v>
      </c>
    </row>
    <row r="279" spans="1:14" ht="15.75" thickBot="1">
      <c r="A279" s="3">
        <v>330</v>
      </c>
      <c r="B279" s="4">
        <v>90</v>
      </c>
      <c r="C279" s="4">
        <v>90</v>
      </c>
      <c r="D279" s="4">
        <v>15</v>
      </c>
      <c r="E279" s="5">
        <v>-60</v>
      </c>
      <c r="F279" s="13">
        <f>-60</f>
        <v>-60</v>
      </c>
      <c r="G279" s="16">
        <f t="shared" si="16"/>
        <v>0</v>
      </c>
      <c r="H279" s="16">
        <f t="shared" si="17"/>
        <v>0</v>
      </c>
      <c r="K279" s="16">
        <f t="shared" si="18"/>
        <v>0</v>
      </c>
      <c r="N279" s="16">
        <f t="shared" si="19"/>
        <v>-120</v>
      </c>
    </row>
    <row r="280" spans="1:14" ht="15.75" thickBot="1">
      <c r="A280" s="3">
        <v>30</v>
      </c>
      <c r="B280" s="4">
        <v>180</v>
      </c>
      <c r="C280" s="4">
        <v>180</v>
      </c>
      <c r="D280" s="4">
        <v>15</v>
      </c>
      <c r="E280" s="5">
        <v>0</v>
      </c>
      <c r="F280" s="13">
        <f>-5.96*POWER(10,-6)</f>
        <v>-5.9599999999999997E-6</v>
      </c>
      <c r="G280" s="16">
        <f t="shared" si="16"/>
        <v>5.9599999999999997E-6</v>
      </c>
      <c r="H280" s="16">
        <f t="shared" si="17"/>
        <v>3.5521599999999997E-11</v>
      </c>
      <c r="K280" s="16">
        <f t="shared" si="18"/>
        <v>5.9599999999999997E-6</v>
      </c>
      <c r="N280" s="16">
        <f t="shared" si="19"/>
        <v>-5.9599999999999997E-6</v>
      </c>
    </row>
    <row r="281" spans="1:14" ht="15.75" thickBot="1">
      <c r="A281" s="3">
        <v>180</v>
      </c>
      <c r="B281" s="4">
        <v>270</v>
      </c>
      <c r="C281" s="4">
        <v>270</v>
      </c>
      <c r="D281" s="4">
        <v>15</v>
      </c>
      <c r="E281" s="5">
        <v>0</v>
      </c>
      <c r="F281" s="13">
        <f>-0.0401</f>
        <v>-4.0099999999999997E-2</v>
      </c>
      <c r="G281" s="16">
        <f t="shared" si="16"/>
        <v>4.0099999999999997E-2</v>
      </c>
      <c r="H281" s="16">
        <f t="shared" si="17"/>
        <v>1.6080099999999998E-3</v>
      </c>
      <c r="K281" s="16">
        <f t="shared" si="18"/>
        <v>4.0099999999999997E-2</v>
      </c>
      <c r="N281" s="16">
        <f t="shared" si="19"/>
        <v>-4.0099999999999997E-2</v>
      </c>
    </row>
    <row r="282" spans="1:14" ht="15.75" thickBot="1">
      <c r="A282" s="3">
        <v>90</v>
      </c>
      <c r="B282" s="4">
        <v>330</v>
      </c>
      <c r="C282" s="4">
        <v>30</v>
      </c>
      <c r="D282" s="4">
        <v>15</v>
      </c>
      <c r="E282" s="5">
        <v>0</v>
      </c>
      <c r="F282" s="13">
        <f>-1.5201*POWER(10,-5)</f>
        <v>-1.5201000000000001E-5</v>
      </c>
      <c r="G282" s="16">
        <f t="shared" si="16"/>
        <v>1.5201000000000001E-5</v>
      </c>
      <c r="H282" s="16">
        <f t="shared" si="17"/>
        <v>2.3107040100000003E-10</v>
      </c>
      <c r="K282" s="16">
        <f t="shared" si="18"/>
        <v>1.5201000000000001E-5</v>
      </c>
      <c r="N282" s="16">
        <f t="shared" si="19"/>
        <v>-1.5201000000000001E-5</v>
      </c>
    </row>
    <row r="283" spans="1:14" ht="15.75" thickBot="1">
      <c r="A283" s="3">
        <v>90</v>
      </c>
      <c r="B283" s="4">
        <v>90</v>
      </c>
      <c r="C283" s="4">
        <v>90</v>
      </c>
      <c r="D283" s="4">
        <v>15</v>
      </c>
      <c r="E283" s="5">
        <v>0</v>
      </c>
      <c r="F283" s="13">
        <f>-1.3982*POWER(10,-4)</f>
        <v>-1.3982000000000003E-4</v>
      </c>
      <c r="G283" s="16">
        <f t="shared" si="16"/>
        <v>1.3982000000000003E-4</v>
      </c>
      <c r="H283" s="16">
        <f t="shared" si="17"/>
        <v>1.9549632400000008E-8</v>
      </c>
      <c r="K283" s="16">
        <f t="shared" si="18"/>
        <v>1.3982000000000003E-4</v>
      </c>
      <c r="N283" s="16">
        <f t="shared" si="19"/>
        <v>-1.3982000000000003E-4</v>
      </c>
    </row>
    <row r="284" spans="1:14" ht="15.75" thickBot="1">
      <c r="A284" s="3">
        <v>90</v>
      </c>
      <c r="B284" s="4">
        <v>180</v>
      </c>
      <c r="C284" s="4">
        <v>180</v>
      </c>
      <c r="D284" s="4">
        <v>15</v>
      </c>
      <c r="E284" s="5">
        <v>0</v>
      </c>
      <c r="F284" s="13">
        <f>-2.2587*POWER(10,-5)</f>
        <v>-2.2587000000000002E-5</v>
      </c>
      <c r="G284" s="16">
        <f t="shared" si="16"/>
        <v>2.2587000000000002E-5</v>
      </c>
      <c r="H284" s="16">
        <f t="shared" si="17"/>
        <v>5.1017256900000014E-10</v>
      </c>
      <c r="K284" s="16">
        <f t="shared" si="18"/>
        <v>2.2587000000000002E-5</v>
      </c>
      <c r="N284" s="16">
        <f t="shared" si="19"/>
        <v>-2.2587000000000002E-5</v>
      </c>
    </row>
    <row r="285" spans="1:14" ht="15.75" thickBot="1">
      <c r="A285" s="3">
        <v>90</v>
      </c>
      <c r="B285" s="4">
        <v>270</v>
      </c>
      <c r="C285" s="4">
        <v>270</v>
      </c>
      <c r="D285" s="4">
        <v>15</v>
      </c>
      <c r="E285" s="5">
        <v>0</v>
      </c>
      <c r="F285" s="13">
        <f>-0.0022</f>
        <v>-2.2000000000000001E-3</v>
      </c>
      <c r="G285" s="16">
        <f t="shared" si="16"/>
        <v>2.2000000000000001E-3</v>
      </c>
      <c r="H285" s="16">
        <f t="shared" si="17"/>
        <v>4.8400000000000002E-6</v>
      </c>
      <c r="K285" s="16">
        <f t="shared" si="18"/>
        <v>2.2000000000000001E-3</v>
      </c>
      <c r="N285" s="16">
        <f t="shared" si="19"/>
        <v>-2.2000000000000001E-3</v>
      </c>
    </row>
    <row r="286" spans="1:14" ht="15.75" thickBot="1">
      <c r="A286" s="3">
        <v>270</v>
      </c>
      <c r="B286" s="4">
        <v>30</v>
      </c>
      <c r="C286" s="4">
        <v>330</v>
      </c>
      <c r="D286" s="4">
        <v>15</v>
      </c>
      <c r="E286" s="5">
        <v>0</v>
      </c>
      <c r="F286" s="13">
        <f>-0.0012</f>
        <v>-1.1999999999999999E-3</v>
      </c>
      <c r="G286" s="16">
        <f t="shared" si="16"/>
        <v>1.1999999999999999E-3</v>
      </c>
      <c r="H286" s="16">
        <f t="shared" si="17"/>
        <v>1.4399999999999998E-6</v>
      </c>
      <c r="K286" s="16">
        <f t="shared" si="18"/>
        <v>1.1999999999999999E-3</v>
      </c>
      <c r="N286" s="16">
        <f t="shared" si="19"/>
        <v>-1.1999999999999999E-3</v>
      </c>
    </row>
    <row r="287" spans="1:14" ht="15.75" thickBot="1">
      <c r="A287" s="3">
        <v>270</v>
      </c>
      <c r="B287" s="4">
        <v>90</v>
      </c>
      <c r="C287" s="4">
        <v>90</v>
      </c>
      <c r="D287" s="4">
        <v>15</v>
      </c>
      <c r="E287" s="5">
        <v>0</v>
      </c>
      <c r="F287" s="13">
        <f>-2.5196*POWER(10,-5)</f>
        <v>-2.5196000000000004E-5</v>
      </c>
      <c r="G287" s="16">
        <f t="shared" si="16"/>
        <v>2.5196000000000004E-5</v>
      </c>
      <c r="H287" s="16">
        <f t="shared" si="17"/>
        <v>6.3483841600000017E-10</v>
      </c>
      <c r="K287" s="16">
        <f t="shared" si="18"/>
        <v>2.5196000000000004E-5</v>
      </c>
      <c r="N287" s="16">
        <f t="shared" si="19"/>
        <v>-2.5196000000000004E-5</v>
      </c>
    </row>
    <row r="288" spans="1:14" ht="15.75" thickBot="1">
      <c r="A288" s="3">
        <v>270</v>
      </c>
      <c r="B288" s="4">
        <v>180</v>
      </c>
      <c r="C288" s="4">
        <v>180</v>
      </c>
      <c r="D288" s="4">
        <v>15</v>
      </c>
      <c r="E288" s="5">
        <v>0</v>
      </c>
      <c r="F288" s="13">
        <f>-0.0063</f>
        <v>-6.3E-3</v>
      </c>
      <c r="G288" s="16">
        <f t="shared" si="16"/>
        <v>6.3E-3</v>
      </c>
      <c r="H288" s="16">
        <f t="shared" si="17"/>
        <v>3.9690000000000001E-5</v>
      </c>
      <c r="K288" s="16">
        <f t="shared" si="18"/>
        <v>6.3E-3</v>
      </c>
      <c r="N288" s="16">
        <f t="shared" si="19"/>
        <v>-6.3E-3</v>
      </c>
    </row>
    <row r="289" spans="1:14" ht="15.75" thickBot="1">
      <c r="A289" s="3">
        <v>270</v>
      </c>
      <c r="B289" s="4">
        <v>270</v>
      </c>
      <c r="C289" s="4">
        <v>270</v>
      </c>
      <c r="D289" s="4">
        <v>15</v>
      </c>
      <c r="E289" s="5">
        <v>0</v>
      </c>
      <c r="F289" s="13">
        <f>-0.3802</f>
        <v>-0.38019999999999998</v>
      </c>
      <c r="G289" s="16">
        <f t="shared" si="16"/>
        <v>0.38019999999999998</v>
      </c>
      <c r="H289" s="16">
        <f t="shared" si="17"/>
        <v>0.14455203999999999</v>
      </c>
      <c r="K289" s="16">
        <f t="shared" si="18"/>
        <v>0.38019999999999998</v>
      </c>
      <c r="N289" s="16">
        <f t="shared" si="19"/>
        <v>-0.38019999999999998</v>
      </c>
    </row>
    <row r="290" spans="1:14" ht="15.75" thickBot="1">
      <c r="A290" s="3">
        <v>330</v>
      </c>
      <c r="B290" s="4">
        <v>30</v>
      </c>
      <c r="C290" s="4">
        <v>330</v>
      </c>
      <c r="D290" s="4">
        <v>15</v>
      </c>
      <c r="E290" s="5">
        <v>0</v>
      </c>
      <c r="F290" s="13">
        <f>-0.0016</f>
        <v>-1.6000000000000001E-3</v>
      </c>
      <c r="G290" s="16">
        <f t="shared" si="16"/>
        <v>1.6000000000000001E-3</v>
      </c>
      <c r="H290" s="16">
        <f t="shared" si="17"/>
        <v>2.5600000000000001E-6</v>
      </c>
      <c r="K290" s="16">
        <f t="shared" si="18"/>
        <v>1.6000000000000001E-3</v>
      </c>
      <c r="N290" s="16">
        <f t="shared" si="19"/>
        <v>-1.6000000000000001E-3</v>
      </c>
    </row>
    <row r="291" spans="1:14" ht="15.75" thickBot="1">
      <c r="A291" s="3">
        <v>330</v>
      </c>
      <c r="B291" s="4">
        <v>330</v>
      </c>
      <c r="C291" s="4">
        <v>30</v>
      </c>
      <c r="D291" s="4">
        <v>15</v>
      </c>
      <c r="E291" s="5">
        <v>0</v>
      </c>
      <c r="F291" s="13">
        <f>-0.0059</f>
        <v>-5.8999999999999999E-3</v>
      </c>
      <c r="G291" s="16">
        <f t="shared" si="16"/>
        <v>5.8999999999999999E-3</v>
      </c>
      <c r="H291" s="16">
        <f t="shared" si="17"/>
        <v>3.481E-5</v>
      </c>
      <c r="K291" s="16">
        <f t="shared" si="18"/>
        <v>5.8999999999999999E-3</v>
      </c>
      <c r="N291" s="16">
        <f t="shared" si="19"/>
        <v>-5.8999999999999999E-3</v>
      </c>
    </row>
    <row r="292" spans="1:14" ht="15.75" thickBot="1">
      <c r="A292" s="3">
        <v>330</v>
      </c>
      <c r="B292" s="4">
        <v>180</v>
      </c>
      <c r="C292" s="4">
        <v>180</v>
      </c>
      <c r="D292" s="4">
        <v>15</v>
      </c>
      <c r="E292" s="5">
        <v>0</v>
      </c>
      <c r="F292" s="13">
        <f>-0.0088</f>
        <v>-8.8000000000000005E-3</v>
      </c>
      <c r="G292" s="16">
        <f t="shared" si="16"/>
        <v>8.8000000000000005E-3</v>
      </c>
      <c r="H292" s="16">
        <f t="shared" si="17"/>
        <v>7.7440000000000004E-5</v>
      </c>
      <c r="K292" s="16">
        <f t="shared" si="18"/>
        <v>8.8000000000000005E-3</v>
      </c>
      <c r="N292" s="16">
        <f t="shared" si="19"/>
        <v>-8.8000000000000005E-3</v>
      </c>
    </row>
    <row r="293" spans="1:14" ht="15.75" thickBot="1">
      <c r="A293" s="3">
        <v>330</v>
      </c>
      <c r="B293" s="4">
        <v>270</v>
      </c>
      <c r="C293" s="4">
        <v>270</v>
      </c>
      <c r="D293" s="4">
        <v>15</v>
      </c>
      <c r="E293" s="5">
        <v>0</v>
      </c>
      <c r="F293" s="13">
        <f>-0.4893</f>
        <v>-0.48930000000000001</v>
      </c>
      <c r="G293" s="16">
        <f t="shared" si="16"/>
        <v>0.48930000000000001</v>
      </c>
      <c r="H293" s="16">
        <f t="shared" si="17"/>
        <v>0.23941449000000001</v>
      </c>
      <c r="K293" s="16">
        <f t="shared" si="18"/>
        <v>0.48930000000000001</v>
      </c>
      <c r="N293" s="16">
        <f t="shared" si="19"/>
        <v>-0.48930000000000001</v>
      </c>
    </row>
    <row r="294" spans="1:14" ht="15.75" thickBot="1">
      <c r="A294" s="3">
        <v>30</v>
      </c>
      <c r="B294" s="4">
        <v>30</v>
      </c>
      <c r="C294" s="4">
        <v>330</v>
      </c>
      <c r="D294" s="4">
        <v>15</v>
      </c>
      <c r="E294" s="5">
        <v>0</v>
      </c>
      <c r="F294" s="13">
        <f>6.859*POWER(10,-6)</f>
        <v>6.8589999999999999E-6</v>
      </c>
      <c r="G294" s="16">
        <f t="shared" si="16"/>
        <v>-6.8589999999999999E-6</v>
      </c>
      <c r="H294" s="16">
        <f t="shared" si="17"/>
        <v>4.7045880999999996E-11</v>
      </c>
      <c r="K294" s="16">
        <f t="shared" si="18"/>
        <v>6.8589999999999999E-6</v>
      </c>
      <c r="N294" s="16">
        <f t="shared" si="19"/>
        <v>6.8589999999999999E-6</v>
      </c>
    </row>
    <row r="295" spans="1:14" ht="15.75" thickBot="1">
      <c r="A295" s="3">
        <v>30</v>
      </c>
      <c r="B295" s="4">
        <v>330</v>
      </c>
      <c r="C295" s="4">
        <v>30</v>
      </c>
      <c r="D295" s="4">
        <v>15</v>
      </c>
      <c r="E295" s="5">
        <v>0</v>
      </c>
      <c r="F295" s="13">
        <f>-5.9761*POWER(10,-6)</f>
        <v>-5.9760999999999994E-6</v>
      </c>
      <c r="G295" s="16">
        <f t="shared" si="16"/>
        <v>5.9760999999999994E-6</v>
      </c>
      <c r="H295" s="16">
        <f t="shared" si="17"/>
        <v>3.5713771209999991E-11</v>
      </c>
      <c r="K295" s="16">
        <f t="shared" si="18"/>
        <v>5.9760999999999994E-6</v>
      </c>
      <c r="N295" s="16">
        <f t="shared" si="19"/>
        <v>-5.9760999999999994E-6</v>
      </c>
    </row>
    <row r="296" spans="1:14" ht="15.75" thickBot="1">
      <c r="A296" s="3">
        <v>30</v>
      </c>
      <c r="B296" s="4">
        <v>90</v>
      </c>
      <c r="C296" s="4">
        <v>90</v>
      </c>
      <c r="D296" s="4">
        <v>15</v>
      </c>
      <c r="E296" s="5">
        <v>0</v>
      </c>
      <c r="F296" s="13">
        <f>2.1572*POWER(10,-5)</f>
        <v>2.1572000000000003E-5</v>
      </c>
      <c r="G296" s="16">
        <f t="shared" si="16"/>
        <v>-2.1572000000000003E-5</v>
      </c>
      <c r="H296" s="16">
        <f t="shared" si="17"/>
        <v>4.6535118400000012E-10</v>
      </c>
      <c r="K296" s="16">
        <f t="shared" si="18"/>
        <v>2.1572000000000003E-5</v>
      </c>
      <c r="N296" s="16">
        <f t="shared" si="19"/>
        <v>2.1572000000000003E-5</v>
      </c>
    </row>
    <row r="297" spans="1:14" ht="15.75" thickBot="1">
      <c r="A297" s="3">
        <v>30</v>
      </c>
      <c r="B297" s="4">
        <v>270</v>
      </c>
      <c r="C297" s="4">
        <v>270</v>
      </c>
      <c r="D297" s="4">
        <v>15</v>
      </c>
      <c r="E297" s="5">
        <v>0</v>
      </c>
      <c r="F297" s="13">
        <f>-9.059*POWER(10,-5)</f>
        <v>-9.0589999999999998E-5</v>
      </c>
      <c r="G297" s="16">
        <f t="shared" si="16"/>
        <v>9.0589999999999998E-5</v>
      </c>
      <c r="H297" s="16">
        <f t="shared" si="17"/>
        <v>8.2065481000000002E-9</v>
      </c>
      <c r="K297" s="16">
        <f t="shared" si="18"/>
        <v>9.0589999999999998E-5</v>
      </c>
      <c r="N297" s="16">
        <f t="shared" si="19"/>
        <v>-9.0589999999999998E-5</v>
      </c>
    </row>
    <row r="298" spans="1:14" ht="15.75" thickBot="1">
      <c r="A298" s="3">
        <v>180</v>
      </c>
      <c r="B298" s="4">
        <v>30</v>
      </c>
      <c r="C298" s="4">
        <v>330</v>
      </c>
      <c r="D298" s="4">
        <v>15</v>
      </c>
      <c r="E298" s="5">
        <v>0</v>
      </c>
      <c r="F298" s="13">
        <f>-9.6727*POWER(10,-5)</f>
        <v>-9.6727000000000011E-5</v>
      </c>
      <c r="G298" s="16">
        <f t="shared" si="16"/>
        <v>9.6727000000000011E-5</v>
      </c>
      <c r="H298" s="16">
        <f t="shared" si="17"/>
        <v>9.3561125290000017E-9</v>
      </c>
      <c r="K298" s="16">
        <f t="shared" si="18"/>
        <v>9.6727000000000011E-5</v>
      </c>
      <c r="N298" s="16">
        <f t="shared" si="19"/>
        <v>-9.6727000000000011E-5</v>
      </c>
    </row>
    <row r="299" spans="1:14" ht="15.75" thickBot="1">
      <c r="A299" s="3">
        <v>180</v>
      </c>
      <c r="B299" s="4">
        <v>330</v>
      </c>
      <c r="C299" s="4">
        <v>30</v>
      </c>
      <c r="D299" s="4">
        <v>15</v>
      </c>
      <c r="E299" s="5">
        <v>0</v>
      </c>
      <c r="F299" s="13">
        <f>-3.6074*POWER(10,-4)</f>
        <v>-3.6074000000000002E-4</v>
      </c>
      <c r="G299" s="16">
        <f t="shared" si="16"/>
        <v>3.6074000000000002E-4</v>
      </c>
      <c r="H299" s="16">
        <f t="shared" si="17"/>
        <v>1.301333476E-7</v>
      </c>
      <c r="K299" s="16">
        <f t="shared" si="18"/>
        <v>3.6074000000000002E-4</v>
      </c>
      <c r="N299" s="16">
        <f t="shared" si="19"/>
        <v>-3.6074000000000002E-4</v>
      </c>
    </row>
    <row r="300" spans="1:14" ht="15.75" thickBot="1">
      <c r="A300" s="3">
        <v>180</v>
      </c>
      <c r="B300" s="4">
        <v>90</v>
      </c>
      <c r="C300" s="4">
        <v>90</v>
      </c>
      <c r="D300" s="4">
        <v>15</v>
      </c>
      <c r="E300" s="5">
        <v>0</v>
      </c>
      <c r="F300" s="13">
        <f>4.6775*POWER(10,-6)</f>
        <v>4.6774999999999997E-6</v>
      </c>
      <c r="G300" s="16">
        <f t="shared" si="16"/>
        <v>-4.6774999999999997E-6</v>
      </c>
      <c r="H300" s="16">
        <f t="shared" si="17"/>
        <v>2.1879006249999996E-11</v>
      </c>
      <c r="K300" s="16">
        <f t="shared" si="18"/>
        <v>4.6774999999999997E-6</v>
      </c>
      <c r="N300" s="16">
        <f t="shared" si="19"/>
        <v>4.6774999999999997E-6</v>
      </c>
    </row>
    <row r="301" spans="1:14" ht="15.75" thickBot="1">
      <c r="A301" s="3">
        <v>180</v>
      </c>
      <c r="B301" s="4">
        <v>180</v>
      </c>
      <c r="C301" s="4">
        <v>180</v>
      </c>
      <c r="D301" s="4">
        <v>15</v>
      </c>
      <c r="E301" s="5">
        <v>0</v>
      </c>
      <c r="F301" s="13">
        <f>-5.0247*POWER(10,-4)</f>
        <v>-5.0247000000000009E-4</v>
      </c>
      <c r="G301" s="16">
        <f t="shared" si="16"/>
        <v>5.0247000000000009E-4</v>
      </c>
      <c r="H301" s="16">
        <f t="shared" si="17"/>
        <v>2.5247610090000007E-7</v>
      </c>
      <c r="K301" s="16">
        <f t="shared" si="18"/>
        <v>5.0247000000000009E-4</v>
      </c>
      <c r="N301" s="16">
        <f t="shared" si="19"/>
        <v>-5.0247000000000009E-4</v>
      </c>
    </row>
    <row r="302" spans="1:14" ht="15.75" thickBot="1">
      <c r="A302" s="3">
        <v>90</v>
      </c>
      <c r="B302" s="4">
        <v>330</v>
      </c>
      <c r="C302" s="4">
        <v>330</v>
      </c>
      <c r="D302" s="4">
        <v>15</v>
      </c>
      <c r="E302" s="5">
        <v>0</v>
      </c>
      <c r="F302" s="13">
        <f>-0.0039</f>
        <v>-3.8999999999999998E-3</v>
      </c>
      <c r="G302" s="16">
        <f t="shared" si="16"/>
        <v>3.8999999999999998E-3</v>
      </c>
      <c r="H302" s="16">
        <f t="shared" si="17"/>
        <v>1.5209999999999998E-5</v>
      </c>
      <c r="K302" s="16">
        <f t="shared" si="18"/>
        <v>3.8999999999999998E-3</v>
      </c>
      <c r="N302" s="16">
        <f t="shared" si="19"/>
        <v>-3.8999999999999998E-3</v>
      </c>
    </row>
    <row r="303" spans="1:14" ht="15.75" thickBot="1">
      <c r="A303" s="3">
        <v>90</v>
      </c>
      <c r="B303" s="4">
        <v>330</v>
      </c>
      <c r="C303" s="4">
        <v>90</v>
      </c>
      <c r="D303" s="4">
        <v>15</v>
      </c>
      <c r="E303" s="5">
        <v>0</v>
      </c>
      <c r="F303" s="13">
        <f>-3.7797*POWER(10,-5)</f>
        <v>-3.7797000000000004E-5</v>
      </c>
      <c r="G303" s="16">
        <f t="shared" si="16"/>
        <v>3.7797000000000004E-5</v>
      </c>
      <c r="H303" s="16">
        <f t="shared" si="17"/>
        <v>1.4286132090000004E-9</v>
      </c>
      <c r="K303" s="16">
        <f t="shared" si="18"/>
        <v>3.7797000000000004E-5</v>
      </c>
      <c r="N303" s="16">
        <f t="shared" si="19"/>
        <v>-3.7797000000000004E-5</v>
      </c>
    </row>
    <row r="304" spans="1:14" ht="15.75" thickBot="1">
      <c r="A304" s="3">
        <v>90</v>
      </c>
      <c r="B304" s="4">
        <v>330</v>
      </c>
      <c r="C304" s="4">
        <v>180</v>
      </c>
      <c r="D304" s="4">
        <v>15</v>
      </c>
      <c r="E304" s="5">
        <v>0</v>
      </c>
      <c r="F304" s="13">
        <f>-4.5633*POWER(10,-4)</f>
        <v>-4.5633000000000002E-4</v>
      </c>
      <c r="G304" s="16">
        <f t="shared" si="16"/>
        <v>4.5633000000000002E-4</v>
      </c>
      <c r="H304" s="16">
        <f t="shared" si="17"/>
        <v>2.082370689E-7</v>
      </c>
      <c r="K304" s="16">
        <f t="shared" si="18"/>
        <v>4.5633000000000002E-4</v>
      </c>
      <c r="N304" s="16">
        <f t="shared" si="19"/>
        <v>-4.5633000000000002E-4</v>
      </c>
    </row>
    <row r="305" spans="1:14" ht="15.75" thickBot="1">
      <c r="A305" s="3">
        <v>90</v>
      </c>
      <c r="B305" s="4">
        <v>330</v>
      </c>
      <c r="C305" s="4">
        <v>270</v>
      </c>
      <c r="D305" s="4">
        <v>15</v>
      </c>
      <c r="E305" s="5">
        <v>0</v>
      </c>
      <c r="F305" s="13">
        <f>-0.0031</f>
        <v>-3.0999999999999999E-3</v>
      </c>
      <c r="G305" s="16">
        <f t="shared" si="16"/>
        <v>3.0999999999999999E-3</v>
      </c>
      <c r="H305" s="16">
        <f t="shared" si="17"/>
        <v>9.6099999999999995E-6</v>
      </c>
      <c r="K305" s="16">
        <f t="shared" si="18"/>
        <v>3.0999999999999999E-3</v>
      </c>
      <c r="N305" s="16">
        <f t="shared" si="19"/>
        <v>-3.0999999999999999E-3</v>
      </c>
    </row>
    <row r="306" spans="1:14" ht="15.75" thickBot="1">
      <c r="A306" s="3">
        <v>270</v>
      </c>
      <c r="B306" s="4">
        <v>330</v>
      </c>
      <c r="C306" s="4">
        <v>330</v>
      </c>
      <c r="D306" s="4">
        <v>15</v>
      </c>
      <c r="E306" s="5">
        <v>0</v>
      </c>
      <c r="F306" s="13">
        <f>-0.5994</f>
        <v>-0.59940000000000004</v>
      </c>
      <c r="G306" s="16">
        <f t="shared" si="16"/>
        <v>0.59940000000000004</v>
      </c>
      <c r="H306" s="16">
        <f t="shared" si="17"/>
        <v>0.35928036000000008</v>
      </c>
      <c r="K306" s="16">
        <f t="shared" si="18"/>
        <v>0.59940000000000004</v>
      </c>
      <c r="N306" s="16">
        <f t="shared" si="19"/>
        <v>-0.59940000000000004</v>
      </c>
    </row>
    <row r="307" spans="1:14" ht="15.75" thickBot="1">
      <c r="A307" s="3">
        <v>270</v>
      </c>
      <c r="B307" s="4">
        <v>330</v>
      </c>
      <c r="C307" s="4">
        <v>90</v>
      </c>
      <c r="D307" s="4">
        <v>15</v>
      </c>
      <c r="E307" s="5">
        <v>0</v>
      </c>
      <c r="F307" s="13">
        <f>-0.009</f>
        <v>-8.9999999999999993E-3</v>
      </c>
      <c r="G307" s="16">
        <f t="shared" si="16"/>
        <v>8.9999999999999993E-3</v>
      </c>
      <c r="H307" s="16">
        <f t="shared" si="17"/>
        <v>8.099999999999999E-5</v>
      </c>
      <c r="K307" s="16">
        <f t="shared" si="18"/>
        <v>8.9999999999999993E-3</v>
      </c>
      <c r="N307" s="16">
        <f t="shared" si="19"/>
        <v>-8.9999999999999993E-3</v>
      </c>
    </row>
    <row r="308" spans="1:14" ht="15.75" thickBot="1">
      <c r="A308" s="3">
        <v>270</v>
      </c>
      <c r="B308" s="4">
        <v>330</v>
      </c>
      <c r="C308" s="4">
        <v>180</v>
      </c>
      <c r="D308" s="4">
        <v>15</v>
      </c>
      <c r="E308" s="5">
        <v>0</v>
      </c>
      <c r="F308" s="13">
        <f>-0.0887</f>
        <v>-8.8700000000000001E-2</v>
      </c>
      <c r="G308" s="16">
        <f t="shared" si="16"/>
        <v>8.8700000000000001E-2</v>
      </c>
      <c r="H308" s="16">
        <f t="shared" si="17"/>
        <v>7.8676900000000001E-3</v>
      </c>
      <c r="K308" s="16">
        <f t="shared" si="18"/>
        <v>8.8700000000000001E-2</v>
      </c>
      <c r="N308" s="16">
        <f t="shared" si="19"/>
        <v>-8.8700000000000001E-2</v>
      </c>
    </row>
    <row r="309" spans="1:14" ht="15.75" thickBot="1">
      <c r="A309" s="3">
        <v>270</v>
      </c>
      <c r="B309" s="4">
        <v>330</v>
      </c>
      <c r="C309" s="4">
        <v>270</v>
      </c>
      <c r="D309" s="4">
        <v>15</v>
      </c>
      <c r="E309" s="5">
        <v>0</v>
      </c>
      <c r="F309" s="13">
        <f>-0.4892</f>
        <v>-0.48920000000000002</v>
      </c>
      <c r="G309" s="16">
        <f t="shared" si="16"/>
        <v>0.48920000000000002</v>
      </c>
      <c r="H309" s="16">
        <f t="shared" si="17"/>
        <v>0.23931664000000002</v>
      </c>
      <c r="K309" s="16">
        <f t="shared" si="18"/>
        <v>0.48920000000000002</v>
      </c>
      <c r="N309" s="16">
        <f t="shared" si="19"/>
        <v>-0.48920000000000002</v>
      </c>
    </row>
    <row r="310" spans="1:14" ht="15.75" thickBot="1">
      <c r="A310" s="3">
        <v>330</v>
      </c>
      <c r="B310" s="4">
        <v>330</v>
      </c>
      <c r="C310" s="4">
        <v>330</v>
      </c>
      <c r="D310" s="4">
        <v>15</v>
      </c>
      <c r="E310" s="5">
        <v>0</v>
      </c>
      <c r="F310" s="13">
        <f>-0.7534</f>
        <v>-0.75339999999999996</v>
      </c>
      <c r="G310" s="16">
        <f t="shared" si="16"/>
        <v>0.75339999999999996</v>
      </c>
      <c r="H310" s="16">
        <f t="shared" si="17"/>
        <v>0.5676115599999999</v>
      </c>
      <c r="K310" s="16">
        <f t="shared" si="18"/>
        <v>0.75339999999999996</v>
      </c>
      <c r="N310" s="16">
        <f t="shared" si="19"/>
        <v>-0.75339999999999996</v>
      </c>
    </row>
    <row r="311" spans="1:14" ht="15.75" thickBot="1">
      <c r="A311" s="3">
        <v>330</v>
      </c>
      <c r="B311" s="4">
        <v>330</v>
      </c>
      <c r="C311" s="4">
        <v>90</v>
      </c>
      <c r="D311" s="4">
        <v>15</v>
      </c>
      <c r="E311" s="5">
        <v>0</v>
      </c>
      <c r="F311" s="13">
        <f>-0.0121</f>
        <v>-1.21E-2</v>
      </c>
      <c r="G311" s="16">
        <f t="shared" si="16"/>
        <v>1.21E-2</v>
      </c>
      <c r="H311" s="16">
        <f t="shared" si="17"/>
        <v>1.4641E-4</v>
      </c>
      <c r="K311" s="16">
        <f t="shared" si="18"/>
        <v>1.21E-2</v>
      </c>
      <c r="N311" s="16">
        <f t="shared" si="19"/>
        <v>-1.21E-2</v>
      </c>
    </row>
    <row r="312" spans="1:14" ht="15.75" thickBot="1">
      <c r="A312" s="3">
        <v>330</v>
      </c>
      <c r="B312" s="4">
        <v>330</v>
      </c>
      <c r="C312" s="4">
        <v>180</v>
      </c>
      <c r="D312" s="4">
        <v>15</v>
      </c>
      <c r="E312" s="5">
        <v>0</v>
      </c>
      <c r="F312" s="13">
        <f>-0.1162</f>
        <v>-0.1162</v>
      </c>
      <c r="G312" s="16">
        <f t="shared" si="16"/>
        <v>0.1162</v>
      </c>
      <c r="H312" s="16">
        <f t="shared" si="17"/>
        <v>1.3502439999999999E-2</v>
      </c>
      <c r="K312" s="16">
        <f t="shared" si="18"/>
        <v>0.1162</v>
      </c>
      <c r="N312" s="16">
        <f t="shared" si="19"/>
        <v>-0.1162</v>
      </c>
    </row>
    <row r="313" spans="1:14" ht="15.75" thickBot="1">
      <c r="A313" s="3">
        <v>330</v>
      </c>
      <c r="B313" s="4">
        <v>330</v>
      </c>
      <c r="C313" s="4">
        <v>270</v>
      </c>
      <c r="D313" s="4">
        <v>15</v>
      </c>
      <c r="E313" s="5">
        <v>30</v>
      </c>
      <c r="F313" s="13">
        <f>29.3786</f>
        <v>29.378599999999999</v>
      </c>
      <c r="G313" s="16">
        <f t="shared" si="16"/>
        <v>0.62140000000000128</v>
      </c>
      <c r="H313" s="16">
        <f t="shared" si="17"/>
        <v>0.38613796000000161</v>
      </c>
      <c r="K313" s="16">
        <f t="shared" si="18"/>
        <v>0.62140000000000128</v>
      </c>
      <c r="N313" s="16">
        <f t="shared" si="19"/>
        <v>59.378599999999999</v>
      </c>
    </row>
    <row r="314" spans="1:14" ht="15.75" thickBot="1">
      <c r="A314" s="3">
        <v>30</v>
      </c>
      <c r="B314" s="4">
        <v>330</v>
      </c>
      <c r="C314" s="4">
        <v>330</v>
      </c>
      <c r="D314" s="4">
        <v>15</v>
      </c>
      <c r="E314" s="5">
        <v>0</v>
      </c>
      <c r="F314" s="13">
        <f>-0.0016</f>
        <v>-1.6000000000000001E-3</v>
      </c>
      <c r="G314" s="16">
        <f t="shared" si="16"/>
        <v>1.6000000000000001E-3</v>
      </c>
      <c r="H314" s="16">
        <f t="shared" si="17"/>
        <v>2.5600000000000001E-6</v>
      </c>
      <c r="K314" s="16">
        <f t="shared" si="18"/>
        <v>1.6000000000000001E-3</v>
      </c>
      <c r="N314" s="16">
        <f t="shared" si="19"/>
        <v>-1.6000000000000001E-3</v>
      </c>
    </row>
    <row r="315" spans="1:14" ht="15.75" thickBot="1">
      <c r="A315" s="3">
        <v>30</v>
      </c>
      <c r="B315" s="4">
        <v>330</v>
      </c>
      <c r="C315" s="4">
        <v>90</v>
      </c>
      <c r="D315" s="4">
        <v>15</v>
      </c>
      <c r="E315" s="5">
        <v>0</v>
      </c>
      <c r="F315" s="13">
        <f>-1.2788*POWER(10,-5)</f>
        <v>-1.2788E-5</v>
      </c>
      <c r="G315" s="16">
        <f t="shared" si="16"/>
        <v>1.2788E-5</v>
      </c>
      <c r="H315" s="16">
        <f t="shared" si="17"/>
        <v>1.63532944E-10</v>
      </c>
      <c r="K315" s="16">
        <f t="shared" si="18"/>
        <v>1.2788E-5</v>
      </c>
      <c r="N315" s="16">
        <f t="shared" si="19"/>
        <v>-1.2788E-5</v>
      </c>
    </row>
    <row r="316" spans="1:14" ht="15.75" thickBot="1">
      <c r="A316" s="3">
        <v>30</v>
      </c>
      <c r="B316" s="4">
        <v>330</v>
      </c>
      <c r="C316" s="4">
        <v>180</v>
      </c>
      <c r="D316" s="4">
        <v>15</v>
      </c>
      <c r="E316" s="5">
        <v>0</v>
      </c>
      <c r="F316" s="13">
        <f>-1.774*POWER(10,-5)</f>
        <v>-1.7740000000000003E-5</v>
      </c>
      <c r="G316" s="16">
        <f t="shared" si="16"/>
        <v>1.7740000000000003E-5</v>
      </c>
      <c r="H316" s="16">
        <f t="shared" si="17"/>
        <v>3.1470760000000011E-10</v>
      </c>
      <c r="K316" s="16">
        <f t="shared" si="18"/>
        <v>1.7740000000000003E-5</v>
      </c>
      <c r="N316" s="16">
        <f t="shared" si="19"/>
        <v>-1.7740000000000003E-5</v>
      </c>
    </row>
    <row r="317" spans="1:14" ht="15.75" thickBot="1">
      <c r="A317" s="3">
        <v>30</v>
      </c>
      <c r="B317" s="4">
        <v>330</v>
      </c>
      <c r="C317" s="4">
        <v>270</v>
      </c>
      <c r="D317" s="4">
        <v>15</v>
      </c>
      <c r="E317" s="5">
        <v>0</v>
      </c>
      <c r="F317" s="13">
        <f>-0.0013</f>
        <v>-1.2999999999999999E-3</v>
      </c>
      <c r="G317" s="16">
        <f t="shared" si="16"/>
        <v>1.2999999999999999E-3</v>
      </c>
      <c r="H317" s="16">
        <f t="shared" si="17"/>
        <v>1.6899999999999999E-6</v>
      </c>
      <c r="K317" s="16">
        <f t="shared" si="18"/>
        <v>1.2999999999999999E-3</v>
      </c>
      <c r="N317" s="16">
        <f t="shared" si="19"/>
        <v>-1.2999999999999999E-3</v>
      </c>
    </row>
    <row r="318" spans="1:14" ht="15.75" thickBot="1">
      <c r="A318" s="3">
        <v>180</v>
      </c>
      <c r="B318" s="4">
        <v>330</v>
      </c>
      <c r="C318" s="4">
        <v>330</v>
      </c>
      <c r="D318" s="4">
        <v>15</v>
      </c>
      <c r="E318" s="5">
        <v>60</v>
      </c>
      <c r="F318" s="13">
        <f>59.9325</f>
        <v>59.932499999999997</v>
      </c>
      <c r="G318" s="16">
        <f t="shared" si="16"/>
        <v>6.7500000000002558E-2</v>
      </c>
      <c r="H318" s="16">
        <f t="shared" si="17"/>
        <v>4.5562500000003456E-3</v>
      </c>
      <c r="K318" s="16">
        <f t="shared" si="18"/>
        <v>6.7500000000002558E-2</v>
      </c>
      <c r="N318" s="16">
        <f t="shared" si="19"/>
        <v>119.9325</v>
      </c>
    </row>
    <row r="319" spans="1:14" ht="15.75" thickBot="1">
      <c r="A319" s="3">
        <v>180</v>
      </c>
      <c r="B319" s="4">
        <v>330</v>
      </c>
      <c r="C319" s="4">
        <v>90</v>
      </c>
      <c r="D319" s="4">
        <v>15</v>
      </c>
      <c r="E319" s="5">
        <v>0</v>
      </c>
      <c r="F319" s="13">
        <f>-8.0019*POWER(10,-4)</f>
        <v>-8.0018999999999999E-4</v>
      </c>
      <c r="G319" s="16">
        <f t="shared" si="16"/>
        <v>8.0018999999999999E-4</v>
      </c>
      <c r="H319" s="16">
        <f t="shared" si="17"/>
        <v>6.4030403610000003E-7</v>
      </c>
      <c r="K319" s="16">
        <f t="shared" si="18"/>
        <v>8.0018999999999999E-4</v>
      </c>
      <c r="N319" s="16">
        <f t="shared" si="19"/>
        <v>-8.0018999999999999E-4</v>
      </c>
    </row>
    <row r="320" spans="1:14" ht="15.75" thickBot="1">
      <c r="A320" s="3">
        <v>180</v>
      </c>
      <c r="B320" s="4">
        <v>330</v>
      </c>
      <c r="C320" s="4">
        <v>180</v>
      </c>
      <c r="D320" s="4">
        <v>15</v>
      </c>
      <c r="E320" s="5">
        <v>0</v>
      </c>
      <c r="F320" s="13">
        <f>-0.0088</f>
        <v>-8.8000000000000005E-3</v>
      </c>
      <c r="G320" s="16">
        <f t="shared" si="16"/>
        <v>8.8000000000000005E-3</v>
      </c>
      <c r="H320" s="16">
        <f t="shared" si="17"/>
        <v>7.7440000000000004E-5</v>
      </c>
      <c r="K320" s="16">
        <f t="shared" si="18"/>
        <v>8.8000000000000005E-3</v>
      </c>
      <c r="N320" s="16">
        <f t="shared" si="19"/>
        <v>-8.8000000000000005E-3</v>
      </c>
    </row>
    <row r="321" spans="1:14" ht="15.75" thickBot="1">
      <c r="A321" s="3">
        <v>180</v>
      </c>
      <c r="B321" s="4">
        <v>330</v>
      </c>
      <c r="C321" s="4">
        <v>270</v>
      </c>
      <c r="D321" s="4">
        <v>15</v>
      </c>
      <c r="E321" s="5">
        <v>0</v>
      </c>
      <c r="F321" s="13">
        <f>-0.0536</f>
        <v>-5.3600000000000002E-2</v>
      </c>
      <c r="G321" s="16">
        <f t="shared" si="16"/>
        <v>5.3600000000000002E-2</v>
      </c>
      <c r="H321" s="16">
        <f t="shared" si="17"/>
        <v>2.8729600000000004E-3</v>
      </c>
      <c r="K321" s="16">
        <f t="shared" si="18"/>
        <v>5.3600000000000002E-2</v>
      </c>
      <c r="N321" s="16">
        <f t="shared" si="19"/>
        <v>-5.3600000000000002E-2</v>
      </c>
    </row>
    <row r="322" spans="1:14" ht="15.75" thickBot="1">
      <c r="A322" s="3">
        <v>90</v>
      </c>
      <c r="B322" s="4">
        <v>30</v>
      </c>
      <c r="C322" s="4">
        <v>30</v>
      </c>
      <c r="D322" s="4">
        <v>15</v>
      </c>
      <c r="E322" s="5">
        <v>0</v>
      </c>
      <c r="F322" s="13">
        <f>-1.626*POWER(10,-4)</f>
        <v>-1.6259999999999999E-4</v>
      </c>
      <c r="G322" s="16">
        <f t="shared" si="16"/>
        <v>1.6259999999999999E-4</v>
      </c>
      <c r="H322" s="16">
        <f t="shared" si="17"/>
        <v>2.6438759999999999E-8</v>
      </c>
      <c r="K322" s="16">
        <f t="shared" si="18"/>
        <v>1.6259999999999999E-4</v>
      </c>
      <c r="N322" s="16">
        <f t="shared" si="19"/>
        <v>-1.6259999999999999E-4</v>
      </c>
    </row>
    <row r="323" spans="1:14" ht="15.75" thickBot="1">
      <c r="A323" s="3">
        <v>90</v>
      </c>
      <c r="B323" s="4">
        <v>30</v>
      </c>
      <c r="C323" s="4">
        <v>90</v>
      </c>
      <c r="D323" s="4">
        <v>15</v>
      </c>
      <c r="E323" s="5">
        <v>0</v>
      </c>
      <c r="F323" s="13">
        <f>1.3954*POWER(10,-5)</f>
        <v>1.3954000000000001E-5</v>
      </c>
      <c r="G323" s="16">
        <f t="shared" ref="G323:G386" si="20">E323-F323</f>
        <v>-1.3954000000000001E-5</v>
      </c>
      <c r="H323" s="16">
        <f t="shared" ref="H323:H386" si="21">G323^2</f>
        <v>1.9471411600000002E-10</v>
      </c>
      <c r="K323" s="16">
        <f t="shared" ref="K323:K386" si="22">ABS(G323)</f>
        <v>1.3954000000000001E-5</v>
      </c>
      <c r="N323" s="16">
        <f t="shared" ref="N323:N386" si="23">E323+F323</f>
        <v>1.3954000000000001E-5</v>
      </c>
    </row>
    <row r="324" spans="1:14" ht="15.75" thickBot="1">
      <c r="A324" s="3">
        <v>90</v>
      </c>
      <c r="B324" s="4">
        <v>30</v>
      </c>
      <c r="C324" s="4">
        <v>180</v>
      </c>
      <c r="D324" s="4">
        <v>15</v>
      </c>
      <c r="E324" s="5">
        <v>0</v>
      </c>
      <c r="F324" s="13">
        <f>-8.7146*POWER(10,-6)</f>
        <v>-8.7146000000000012E-6</v>
      </c>
      <c r="G324" s="16">
        <f t="shared" si="20"/>
        <v>8.7146000000000012E-6</v>
      </c>
      <c r="H324" s="16">
        <f t="shared" si="21"/>
        <v>7.5944253160000025E-11</v>
      </c>
      <c r="K324" s="16">
        <f t="shared" si="22"/>
        <v>8.7146000000000012E-6</v>
      </c>
      <c r="N324" s="16">
        <f t="shared" si="23"/>
        <v>-8.7146000000000012E-6</v>
      </c>
    </row>
    <row r="325" spans="1:14" ht="15.75" thickBot="1">
      <c r="A325" s="3">
        <v>90</v>
      </c>
      <c r="B325" s="4">
        <v>30</v>
      </c>
      <c r="C325" s="4">
        <v>270</v>
      </c>
      <c r="D325" s="4">
        <v>15</v>
      </c>
      <c r="E325" s="5">
        <v>0</v>
      </c>
      <c r="F325" s="13">
        <f>1.1388*POWER(10,-5)</f>
        <v>1.1388000000000002E-5</v>
      </c>
      <c r="G325" s="16">
        <f t="shared" si="20"/>
        <v>-1.1388000000000002E-5</v>
      </c>
      <c r="H325" s="16">
        <f t="shared" si="21"/>
        <v>1.2968654400000004E-10</v>
      </c>
      <c r="K325" s="16">
        <f t="shared" si="22"/>
        <v>1.1388000000000002E-5</v>
      </c>
      <c r="N325" s="16">
        <f t="shared" si="23"/>
        <v>1.1388000000000002E-5</v>
      </c>
    </row>
    <row r="326" spans="1:14" ht="15.75" thickBot="1">
      <c r="A326" s="3">
        <v>270</v>
      </c>
      <c r="B326" s="4">
        <v>30</v>
      </c>
      <c r="C326" s="4">
        <v>30</v>
      </c>
      <c r="D326" s="4">
        <v>15</v>
      </c>
      <c r="E326" s="5">
        <v>0</v>
      </c>
      <c r="F326" s="13">
        <f>-4.6737*POWER(10,-6)</f>
        <v>-4.6736999999999998E-6</v>
      </c>
      <c r="G326" s="16">
        <f t="shared" si="20"/>
        <v>4.6736999999999998E-6</v>
      </c>
      <c r="H326" s="16">
        <f t="shared" si="21"/>
        <v>2.1843471689999997E-11</v>
      </c>
      <c r="K326" s="16">
        <f t="shared" si="22"/>
        <v>4.6736999999999998E-6</v>
      </c>
      <c r="N326" s="16">
        <f t="shared" si="23"/>
        <v>-4.6736999999999998E-6</v>
      </c>
    </row>
    <row r="327" spans="1:14" ht="15.75" thickBot="1">
      <c r="A327" s="3">
        <v>270</v>
      </c>
      <c r="B327" s="4">
        <v>30</v>
      </c>
      <c r="C327" s="4">
        <v>90</v>
      </c>
      <c r="D327" s="4">
        <v>15</v>
      </c>
      <c r="E327" s="5">
        <v>0</v>
      </c>
      <c r="F327" s="13">
        <f>-6.8634*POWER(10,-6)</f>
        <v>-6.8634000000000002E-6</v>
      </c>
      <c r="G327" s="16">
        <f t="shared" si="20"/>
        <v>6.8634000000000002E-6</v>
      </c>
      <c r="H327" s="16">
        <f t="shared" si="21"/>
        <v>4.710625956E-11</v>
      </c>
      <c r="K327" s="16">
        <f t="shared" si="22"/>
        <v>6.8634000000000002E-6</v>
      </c>
      <c r="N327" s="16">
        <f t="shared" si="23"/>
        <v>-6.8634000000000002E-6</v>
      </c>
    </row>
    <row r="328" spans="1:14" ht="15.75" thickBot="1">
      <c r="A328" s="3">
        <v>270</v>
      </c>
      <c r="B328" s="4">
        <v>30</v>
      </c>
      <c r="C328" s="4">
        <v>180</v>
      </c>
      <c r="D328" s="4">
        <v>15</v>
      </c>
      <c r="E328" s="5">
        <v>0</v>
      </c>
      <c r="F328" s="13">
        <f>-1.1754*POWER(10,-4)</f>
        <v>-1.1754E-4</v>
      </c>
      <c r="G328" s="16">
        <f t="shared" si="20"/>
        <v>1.1754E-4</v>
      </c>
      <c r="H328" s="16">
        <f t="shared" si="21"/>
        <v>1.3815651600000001E-8</v>
      </c>
      <c r="K328" s="16">
        <f t="shared" si="22"/>
        <v>1.1754E-4</v>
      </c>
      <c r="N328" s="16">
        <f t="shared" si="23"/>
        <v>-1.1754E-4</v>
      </c>
    </row>
    <row r="329" spans="1:14" ht="15.75" thickBot="1">
      <c r="A329" s="3">
        <v>270</v>
      </c>
      <c r="B329" s="4">
        <v>30</v>
      </c>
      <c r="C329" s="4">
        <v>270</v>
      </c>
      <c r="D329" s="4">
        <v>15</v>
      </c>
      <c r="E329" s="5">
        <v>0</v>
      </c>
      <c r="F329" s="13">
        <f>-8.8414*POWER(10,-4)</f>
        <v>-8.8414000000000006E-4</v>
      </c>
      <c r="G329" s="16">
        <f t="shared" si="20"/>
        <v>8.8414000000000006E-4</v>
      </c>
      <c r="H329" s="16">
        <f t="shared" si="21"/>
        <v>7.8170353960000012E-7</v>
      </c>
      <c r="K329" s="16">
        <f t="shared" si="22"/>
        <v>8.8414000000000006E-4</v>
      </c>
      <c r="N329" s="16">
        <f t="shared" si="23"/>
        <v>-8.8414000000000006E-4</v>
      </c>
    </row>
    <row r="330" spans="1:14" ht="15.75" thickBot="1">
      <c r="A330" s="3">
        <v>330</v>
      </c>
      <c r="B330" s="4">
        <v>30</v>
      </c>
      <c r="C330" s="4">
        <v>30</v>
      </c>
      <c r="D330" s="4">
        <v>15</v>
      </c>
      <c r="E330" s="5">
        <v>0</v>
      </c>
      <c r="F330" s="13">
        <f>-4.6305*POWER(10,-6)</f>
        <v>-4.6304999999999991E-6</v>
      </c>
      <c r="G330" s="16">
        <f t="shared" si="20"/>
        <v>4.6304999999999991E-6</v>
      </c>
      <c r="H330" s="16">
        <f t="shared" si="21"/>
        <v>2.1441530249999992E-11</v>
      </c>
      <c r="K330" s="16">
        <f t="shared" si="22"/>
        <v>4.6304999999999991E-6</v>
      </c>
      <c r="N330" s="16">
        <f t="shared" si="23"/>
        <v>-4.6304999999999991E-6</v>
      </c>
    </row>
    <row r="331" spans="1:14" ht="15.75" thickBot="1">
      <c r="A331" s="3">
        <v>330</v>
      </c>
      <c r="B331" s="4">
        <v>30</v>
      </c>
      <c r="C331" s="4">
        <v>90</v>
      </c>
      <c r="D331" s="4">
        <v>15</v>
      </c>
      <c r="E331" s="5">
        <v>0</v>
      </c>
      <c r="F331" s="13">
        <f>-1.4536*POWER(10,-5)</f>
        <v>-1.4536000000000001E-5</v>
      </c>
      <c r="G331" s="16">
        <f t="shared" si="20"/>
        <v>1.4536000000000001E-5</v>
      </c>
      <c r="H331" s="16">
        <f t="shared" si="21"/>
        <v>2.1129529600000003E-10</v>
      </c>
      <c r="K331" s="16">
        <f t="shared" si="22"/>
        <v>1.4536000000000001E-5</v>
      </c>
      <c r="N331" s="16">
        <f t="shared" si="23"/>
        <v>-1.4536000000000001E-5</v>
      </c>
    </row>
    <row r="332" spans="1:14" ht="15.75" thickBot="1">
      <c r="A332" s="3">
        <v>330</v>
      </c>
      <c r="B332" s="4">
        <v>30</v>
      </c>
      <c r="C332" s="4">
        <v>180</v>
      </c>
      <c r="D332" s="4">
        <v>15</v>
      </c>
      <c r="E332" s="5">
        <v>360</v>
      </c>
      <c r="F332" s="13">
        <f>359.9998</f>
        <v>359.99979999999999</v>
      </c>
      <c r="G332" s="16">
        <f t="shared" si="20"/>
        <v>2.0000000000663931E-4</v>
      </c>
      <c r="H332" s="16">
        <f t="shared" si="21"/>
        <v>4.0000000002655727E-8</v>
      </c>
      <c r="K332" s="16">
        <f t="shared" si="22"/>
        <v>2.0000000000663931E-4</v>
      </c>
      <c r="N332" s="16">
        <f t="shared" si="23"/>
        <v>719.99980000000005</v>
      </c>
    </row>
    <row r="333" spans="1:14" ht="15.75" thickBot="1">
      <c r="A333" s="3">
        <v>330</v>
      </c>
      <c r="B333" s="4">
        <v>30</v>
      </c>
      <c r="C333" s="4">
        <v>270</v>
      </c>
      <c r="D333" s="4">
        <v>15</v>
      </c>
      <c r="E333" s="5">
        <v>0</v>
      </c>
      <c r="F333" s="13">
        <f>-0.0012</f>
        <v>-1.1999999999999999E-3</v>
      </c>
      <c r="G333" s="16">
        <f t="shared" si="20"/>
        <v>1.1999999999999999E-3</v>
      </c>
      <c r="H333" s="16">
        <f t="shared" si="21"/>
        <v>1.4399999999999998E-6</v>
      </c>
      <c r="K333" s="16">
        <f t="shared" si="22"/>
        <v>1.1999999999999999E-3</v>
      </c>
      <c r="N333" s="16">
        <f t="shared" si="23"/>
        <v>-1.1999999999999999E-3</v>
      </c>
    </row>
    <row r="334" spans="1:14" ht="15.75" thickBot="1">
      <c r="A334" s="3">
        <v>30</v>
      </c>
      <c r="B334" s="4">
        <v>30</v>
      </c>
      <c r="C334" s="4">
        <v>30</v>
      </c>
      <c r="D334" s="4">
        <v>15</v>
      </c>
      <c r="E334" s="5">
        <v>0</v>
      </c>
      <c r="F334" s="13">
        <f>6.7392*POWER(10,-4)</f>
        <v>6.7392000000000005E-4</v>
      </c>
      <c r="G334" s="16">
        <f t="shared" si="20"/>
        <v>-6.7392000000000005E-4</v>
      </c>
      <c r="H334" s="16">
        <f t="shared" si="21"/>
        <v>4.5416816640000005E-7</v>
      </c>
      <c r="K334" s="16">
        <f t="shared" si="22"/>
        <v>6.7392000000000005E-4</v>
      </c>
      <c r="N334" s="16">
        <f t="shared" si="23"/>
        <v>6.7392000000000005E-4</v>
      </c>
    </row>
    <row r="335" spans="1:14" ht="15.75" thickBot="1">
      <c r="A335" s="3">
        <v>30</v>
      </c>
      <c r="B335" s="4">
        <v>30</v>
      </c>
      <c r="C335" s="4">
        <v>90</v>
      </c>
      <c r="D335" s="4">
        <v>15</v>
      </c>
      <c r="E335" s="5">
        <v>0</v>
      </c>
      <c r="F335" s="13">
        <f>2.6039*POWER(10,-5)</f>
        <v>2.6039000000000003E-5</v>
      </c>
      <c r="G335" s="16">
        <f t="shared" si="20"/>
        <v>-2.6039000000000003E-5</v>
      </c>
      <c r="H335" s="16">
        <f t="shared" si="21"/>
        <v>6.7802952100000017E-10</v>
      </c>
      <c r="K335" s="16">
        <f t="shared" si="22"/>
        <v>2.6039000000000003E-5</v>
      </c>
      <c r="N335" s="16">
        <f t="shared" si="23"/>
        <v>2.6039000000000003E-5</v>
      </c>
    </row>
    <row r="336" spans="1:14" ht="15.75" thickBot="1">
      <c r="A336" s="3">
        <v>30</v>
      </c>
      <c r="B336" s="4">
        <v>30</v>
      </c>
      <c r="C336" s="4">
        <v>180</v>
      </c>
      <c r="D336" s="4">
        <v>15</v>
      </c>
      <c r="E336" s="5">
        <v>0</v>
      </c>
      <c r="F336" s="13">
        <f>5.5072*POWER(10,-6)</f>
        <v>5.5071999999999996E-6</v>
      </c>
      <c r="G336" s="16">
        <f t="shared" si="20"/>
        <v>-5.5071999999999996E-6</v>
      </c>
      <c r="H336" s="16">
        <f t="shared" si="21"/>
        <v>3.0329251839999994E-11</v>
      </c>
      <c r="K336" s="16">
        <f t="shared" si="22"/>
        <v>5.5071999999999996E-6</v>
      </c>
      <c r="N336" s="16">
        <f t="shared" si="23"/>
        <v>5.5071999999999996E-6</v>
      </c>
    </row>
    <row r="337" spans="1:14" ht="15.75" thickBot="1">
      <c r="A337" s="3">
        <v>30</v>
      </c>
      <c r="B337" s="4">
        <v>30</v>
      </c>
      <c r="C337" s="4">
        <v>270</v>
      </c>
      <c r="D337" s="4">
        <v>15</v>
      </c>
      <c r="E337" s="5">
        <v>-30</v>
      </c>
      <c r="F337" s="13">
        <f>-30</f>
        <v>-30</v>
      </c>
      <c r="G337" s="16">
        <f t="shared" si="20"/>
        <v>0</v>
      </c>
      <c r="H337" s="16">
        <f t="shared" si="21"/>
        <v>0</v>
      </c>
      <c r="K337" s="16">
        <f t="shared" si="22"/>
        <v>0</v>
      </c>
      <c r="N337" s="16">
        <f t="shared" si="23"/>
        <v>-60</v>
      </c>
    </row>
    <row r="338" spans="1:14" ht="15.75" thickBot="1">
      <c r="A338" s="3">
        <v>180</v>
      </c>
      <c r="B338" s="4">
        <v>30</v>
      </c>
      <c r="C338" s="4">
        <v>30</v>
      </c>
      <c r="D338" s="4">
        <v>15</v>
      </c>
      <c r="E338" s="5">
        <v>0</v>
      </c>
      <c r="F338" s="13">
        <f>5.0618*POWER(10,-6)</f>
        <v>5.0617999999999995E-6</v>
      </c>
      <c r="G338" s="16">
        <f t="shared" si="20"/>
        <v>-5.0617999999999995E-6</v>
      </c>
      <c r="H338" s="16">
        <f t="shared" si="21"/>
        <v>2.5621819239999997E-11</v>
      </c>
      <c r="K338" s="16">
        <f t="shared" si="22"/>
        <v>5.0617999999999995E-6</v>
      </c>
      <c r="N338" s="16">
        <f t="shared" si="23"/>
        <v>5.0617999999999995E-6</v>
      </c>
    </row>
    <row r="339" spans="1:14" ht="15.75" thickBot="1">
      <c r="A339" s="3">
        <v>180</v>
      </c>
      <c r="B339" s="4">
        <v>30</v>
      </c>
      <c r="C339" s="4">
        <v>90</v>
      </c>
      <c r="D339" s="4">
        <v>15</v>
      </c>
      <c r="E339" s="5">
        <v>0</v>
      </c>
      <c r="F339" s="13">
        <f>-3.043*POWER(10,-6)</f>
        <v>-3.0429999999999999E-6</v>
      </c>
      <c r="G339" s="16">
        <f t="shared" si="20"/>
        <v>3.0429999999999999E-6</v>
      </c>
      <c r="H339" s="16">
        <f t="shared" si="21"/>
        <v>9.259848999999999E-12</v>
      </c>
      <c r="K339" s="16">
        <f t="shared" si="22"/>
        <v>3.0429999999999999E-6</v>
      </c>
      <c r="N339" s="16">
        <f t="shared" si="23"/>
        <v>-3.0429999999999999E-6</v>
      </c>
    </row>
    <row r="340" spans="1:14" ht="15.75" thickBot="1">
      <c r="A340" s="3">
        <v>180</v>
      </c>
      <c r="B340" s="4">
        <v>30</v>
      </c>
      <c r="C340" s="4">
        <v>180</v>
      </c>
      <c r="D340" s="4">
        <v>15</v>
      </c>
      <c r="E340" s="5">
        <v>0</v>
      </c>
      <c r="F340" s="13">
        <f>-6.7718*POWER(10,-6)</f>
        <v>-6.7717999999999993E-6</v>
      </c>
      <c r="G340" s="16">
        <f t="shared" si="20"/>
        <v>6.7717999999999993E-6</v>
      </c>
      <c r="H340" s="16">
        <f t="shared" si="21"/>
        <v>4.5857275239999987E-11</v>
      </c>
      <c r="K340" s="16">
        <f t="shared" si="22"/>
        <v>6.7717999999999993E-6</v>
      </c>
      <c r="N340" s="16">
        <f t="shared" si="23"/>
        <v>-6.7717999999999993E-6</v>
      </c>
    </row>
    <row r="341" spans="1:14" ht="15.75" thickBot="1">
      <c r="A341" s="3">
        <v>180</v>
      </c>
      <c r="B341" s="4">
        <v>30</v>
      </c>
      <c r="C341" s="4">
        <v>270</v>
      </c>
      <c r="D341" s="4">
        <v>15</v>
      </c>
      <c r="E341" s="5">
        <v>0</v>
      </c>
      <c r="F341" s="13">
        <f>-6.9107*POWER(10,-5)</f>
        <v>-6.9107000000000014E-5</v>
      </c>
      <c r="G341" s="16">
        <f t="shared" si="20"/>
        <v>6.9107000000000014E-5</v>
      </c>
      <c r="H341" s="16">
        <f t="shared" si="21"/>
        <v>4.7757774490000018E-9</v>
      </c>
      <c r="K341" s="16">
        <f t="shared" si="22"/>
        <v>6.9107000000000014E-5</v>
      </c>
      <c r="N341" s="16">
        <f t="shared" si="23"/>
        <v>-6.9107000000000014E-5</v>
      </c>
    </row>
    <row r="342" spans="1:14" ht="15.75" thickBot="1">
      <c r="A342" s="3">
        <v>90</v>
      </c>
      <c r="B342" s="4">
        <v>90</v>
      </c>
      <c r="C342" s="4">
        <v>330</v>
      </c>
      <c r="D342" s="4">
        <v>15</v>
      </c>
      <c r="E342" s="5">
        <v>0</v>
      </c>
      <c r="F342" s="13">
        <f>-4.0453*POWER(10,-6)</f>
        <v>-4.0453E-6</v>
      </c>
      <c r="G342" s="16">
        <f t="shared" si="20"/>
        <v>4.0453E-6</v>
      </c>
      <c r="H342" s="16">
        <f t="shared" si="21"/>
        <v>1.6364452090000001E-11</v>
      </c>
      <c r="K342" s="16">
        <f t="shared" si="22"/>
        <v>4.0453E-6</v>
      </c>
      <c r="N342" s="16">
        <f t="shared" si="23"/>
        <v>-4.0453E-6</v>
      </c>
    </row>
    <row r="343" spans="1:14" ht="15.75" thickBot="1">
      <c r="A343" s="3">
        <v>90</v>
      </c>
      <c r="B343" s="4">
        <v>90</v>
      </c>
      <c r="C343" s="4">
        <v>30</v>
      </c>
      <c r="D343" s="4">
        <v>15</v>
      </c>
      <c r="E343" s="5">
        <v>0</v>
      </c>
      <c r="F343" s="13">
        <f>2.0522*POWER(10,-4)</f>
        <v>2.0522000000000002E-4</v>
      </c>
      <c r="G343" s="16">
        <f t="shared" si="20"/>
        <v>-2.0522000000000002E-4</v>
      </c>
      <c r="H343" s="16">
        <f t="shared" si="21"/>
        <v>4.211524840000001E-8</v>
      </c>
      <c r="K343" s="16">
        <f t="shared" si="22"/>
        <v>2.0522000000000002E-4</v>
      </c>
      <c r="N343" s="16">
        <f t="shared" si="23"/>
        <v>2.0522000000000002E-4</v>
      </c>
    </row>
    <row r="344" spans="1:14" ht="15.75" thickBot="1">
      <c r="A344" s="3">
        <v>90</v>
      </c>
      <c r="B344" s="4">
        <v>90</v>
      </c>
      <c r="C344" s="4">
        <v>180</v>
      </c>
      <c r="D344" s="4">
        <v>15</v>
      </c>
      <c r="E344" s="5">
        <v>0</v>
      </c>
      <c r="F344" s="13">
        <f>1.279*POWER(10,-5)</f>
        <v>1.279E-5</v>
      </c>
      <c r="G344" s="16">
        <f t="shared" si="20"/>
        <v>-1.279E-5</v>
      </c>
      <c r="H344" s="16">
        <f t="shared" si="21"/>
        <v>1.6358409999999998E-10</v>
      </c>
      <c r="K344" s="16">
        <f t="shared" si="22"/>
        <v>1.279E-5</v>
      </c>
      <c r="N344" s="16">
        <f t="shared" si="23"/>
        <v>1.279E-5</v>
      </c>
    </row>
    <row r="345" spans="1:14" ht="15.75" thickBot="1">
      <c r="A345" s="3">
        <v>90</v>
      </c>
      <c r="B345" s="4">
        <v>90</v>
      </c>
      <c r="C345" s="4">
        <v>270</v>
      </c>
      <c r="D345" s="4">
        <v>15</v>
      </c>
      <c r="E345" s="5">
        <v>0</v>
      </c>
      <c r="F345" s="13">
        <f>-1.9505*POWER(10,-5)</f>
        <v>-1.9505E-5</v>
      </c>
      <c r="G345" s="16">
        <f t="shared" si="20"/>
        <v>1.9505E-5</v>
      </c>
      <c r="H345" s="16">
        <f t="shared" si="21"/>
        <v>3.8044502500000003E-10</v>
      </c>
      <c r="K345" s="16">
        <f t="shared" si="22"/>
        <v>1.9505E-5</v>
      </c>
      <c r="N345" s="16">
        <f t="shared" si="23"/>
        <v>-1.9505E-5</v>
      </c>
    </row>
    <row r="346" spans="1:14" ht="15.75" thickBot="1">
      <c r="A346" s="3">
        <v>270</v>
      </c>
      <c r="B346" s="4">
        <v>90</v>
      </c>
      <c r="C346" s="4">
        <v>330</v>
      </c>
      <c r="D346" s="4">
        <v>15</v>
      </c>
      <c r="E346" s="5">
        <v>60</v>
      </c>
      <c r="F346" s="13">
        <f>59.9971</f>
        <v>59.997100000000003</v>
      </c>
      <c r="G346" s="16">
        <f t="shared" si="20"/>
        <v>2.899999999996794E-3</v>
      </c>
      <c r="H346" s="16">
        <f t="shared" si="21"/>
        <v>8.409999999981405E-6</v>
      </c>
      <c r="K346" s="16">
        <f t="shared" si="22"/>
        <v>2.899999999996794E-3</v>
      </c>
      <c r="N346" s="16">
        <f t="shared" si="23"/>
        <v>119.9971</v>
      </c>
    </row>
    <row r="347" spans="1:14" ht="15.75" thickBot="1">
      <c r="A347" s="3">
        <v>270</v>
      </c>
      <c r="B347" s="4">
        <v>90</v>
      </c>
      <c r="C347" s="4">
        <v>30</v>
      </c>
      <c r="D347" s="4">
        <v>15</v>
      </c>
      <c r="E347" s="5">
        <v>0</v>
      </c>
      <c r="F347" s="13">
        <f>-8.1061*POWER(10,-6)</f>
        <v>-8.1060999999999985E-6</v>
      </c>
      <c r="G347" s="16">
        <f t="shared" si="20"/>
        <v>8.1060999999999985E-6</v>
      </c>
      <c r="H347" s="16">
        <f t="shared" si="21"/>
        <v>6.5708857209999978E-11</v>
      </c>
      <c r="K347" s="16">
        <f t="shared" si="22"/>
        <v>8.1060999999999985E-6</v>
      </c>
      <c r="N347" s="16">
        <f t="shared" si="23"/>
        <v>-8.1060999999999985E-6</v>
      </c>
    </row>
    <row r="348" spans="1:14" ht="15.75" thickBot="1">
      <c r="A348" s="3">
        <v>270</v>
      </c>
      <c r="B348" s="4">
        <v>90</v>
      </c>
      <c r="C348" s="4">
        <v>180</v>
      </c>
      <c r="D348" s="4">
        <v>15</v>
      </c>
      <c r="E348" s="5">
        <v>0</v>
      </c>
      <c r="F348" s="13">
        <f>-3.0946*POWER(10,-4)</f>
        <v>-3.0946000000000001E-4</v>
      </c>
      <c r="G348" s="16">
        <f t="shared" si="20"/>
        <v>3.0946000000000001E-4</v>
      </c>
      <c r="H348" s="16">
        <f t="shared" si="21"/>
        <v>9.5765491600000002E-8</v>
      </c>
      <c r="K348" s="16">
        <f t="shared" si="22"/>
        <v>3.0946000000000001E-4</v>
      </c>
      <c r="N348" s="16">
        <f t="shared" si="23"/>
        <v>-3.0946000000000001E-4</v>
      </c>
    </row>
    <row r="349" spans="1:14" ht="15.75" thickBot="1">
      <c r="A349" s="3">
        <v>270</v>
      </c>
      <c r="B349" s="4">
        <v>90</v>
      </c>
      <c r="C349" s="4">
        <v>270</v>
      </c>
      <c r="D349" s="4">
        <v>15</v>
      </c>
      <c r="E349" s="5">
        <v>0</v>
      </c>
      <c r="F349" s="13">
        <f>-0.0022</f>
        <v>-2.2000000000000001E-3</v>
      </c>
      <c r="G349" s="16">
        <f t="shared" si="20"/>
        <v>2.2000000000000001E-3</v>
      </c>
      <c r="H349" s="16">
        <f t="shared" si="21"/>
        <v>4.8400000000000002E-6</v>
      </c>
      <c r="K349" s="16">
        <f t="shared" si="22"/>
        <v>2.2000000000000001E-3</v>
      </c>
      <c r="N349" s="16">
        <f t="shared" si="23"/>
        <v>-2.2000000000000001E-3</v>
      </c>
    </row>
    <row r="350" spans="1:14" ht="15.75" thickBot="1">
      <c r="A350" s="3">
        <v>330</v>
      </c>
      <c r="B350" s="4">
        <v>90</v>
      </c>
      <c r="C350" s="4">
        <v>330</v>
      </c>
      <c r="D350" s="4">
        <v>15</v>
      </c>
      <c r="E350" s="5">
        <v>0</v>
      </c>
      <c r="F350" s="13">
        <f>-0.0039</f>
        <v>-3.8999999999999998E-3</v>
      </c>
      <c r="G350" s="16">
        <f t="shared" si="20"/>
        <v>3.8999999999999998E-3</v>
      </c>
      <c r="H350" s="16">
        <f t="shared" si="21"/>
        <v>1.5209999999999998E-5</v>
      </c>
      <c r="K350" s="16">
        <f t="shared" si="22"/>
        <v>3.8999999999999998E-3</v>
      </c>
      <c r="N350" s="16">
        <f t="shared" si="23"/>
        <v>-3.8999999999999998E-3</v>
      </c>
    </row>
    <row r="351" spans="1:14" ht="15.75" thickBot="1">
      <c r="A351" s="3">
        <v>330</v>
      </c>
      <c r="B351" s="4">
        <v>90</v>
      </c>
      <c r="C351" s="4">
        <v>30</v>
      </c>
      <c r="D351" s="4">
        <v>15</v>
      </c>
      <c r="E351" s="5">
        <v>0</v>
      </c>
      <c r="F351" s="13">
        <f>-1.6421*POWER(10,-5)</f>
        <v>-1.6421000000000001E-5</v>
      </c>
      <c r="G351" s="16">
        <f t="shared" si="20"/>
        <v>1.6421000000000001E-5</v>
      </c>
      <c r="H351" s="16">
        <f t="shared" si="21"/>
        <v>2.6964924100000001E-10</v>
      </c>
      <c r="K351" s="16">
        <f t="shared" si="22"/>
        <v>1.6421000000000001E-5</v>
      </c>
      <c r="N351" s="16">
        <f t="shared" si="23"/>
        <v>-1.6421000000000001E-5</v>
      </c>
    </row>
    <row r="352" spans="1:14" ht="15.75" thickBot="1">
      <c r="A352" s="3">
        <v>330</v>
      </c>
      <c r="B352" s="4">
        <v>90</v>
      </c>
      <c r="C352" s="4">
        <v>180</v>
      </c>
      <c r="D352" s="4">
        <v>15</v>
      </c>
      <c r="E352" s="5">
        <v>0</v>
      </c>
      <c r="F352" s="13">
        <f>-4.5672*POWER(10,-4)</f>
        <v>-4.5671999999999998E-4</v>
      </c>
      <c r="G352" s="16">
        <f t="shared" si="20"/>
        <v>4.5671999999999998E-4</v>
      </c>
      <c r="H352" s="16">
        <f t="shared" si="21"/>
        <v>2.0859315839999999E-7</v>
      </c>
      <c r="K352" s="16">
        <f t="shared" si="22"/>
        <v>4.5671999999999998E-4</v>
      </c>
      <c r="N352" s="16">
        <f t="shared" si="23"/>
        <v>-4.5671999999999998E-4</v>
      </c>
    </row>
    <row r="353" spans="1:14" ht="15.75" thickBot="1">
      <c r="A353" s="3">
        <v>330</v>
      </c>
      <c r="B353" s="4">
        <v>90</v>
      </c>
      <c r="C353" s="4">
        <v>270</v>
      </c>
      <c r="D353" s="4">
        <v>15</v>
      </c>
      <c r="E353" s="5">
        <v>0</v>
      </c>
      <c r="F353" s="13">
        <f>-0.003</f>
        <v>-3.0000000000000001E-3</v>
      </c>
      <c r="G353" s="16">
        <f t="shared" si="20"/>
        <v>3.0000000000000001E-3</v>
      </c>
      <c r="H353" s="16">
        <f t="shared" si="21"/>
        <v>9.0000000000000002E-6</v>
      </c>
      <c r="K353" s="16">
        <f t="shared" si="22"/>
        <v>3.0000000000000001E-3</v>
      </c>
      <c r="N353" s="16">
        <f t="shared" si="23"/>
        <v>-3.0000000000000001E-3</v>
      </c>
    </row>
    <row r="354" spans="1:14" ht="15.75" thickBot="1">
      <c r="A354" s="3">
        <v>30</v>
      </c>
      <c r="B354" s="4">
        <v>90</v>
      </c>
      <c r="C354" s="4">
        <v>330</v>
      </c>
      <c r="D354" s="4">
        <v>15</v>
      </c>
      <c r="E354" s="5">
        <v>0</v>
      </c>
      <c r="F354" s="13">
        <f>-1.0416*POWER(10,-5)</f>
        <v>-1.0416000000000002E-5</v>
      </c>
      <c r="G354" s="16">
        <f t="shared" si="20"/>
        <v>1.0416000000000002E-5</v>
      </c>
      <c r="H354" s="16">
        <f t="shared" si="21"/>
        <v>1.0849305600000004E-10</v>
      </c>
      <c r="K354" s="16">
        <f t="shared" si="22"/>
        <v>1.0416000000000002E-5</v>
      </c>
      <c r="N354" s="16">
        <f t="shared" si="23"/>
        <v>-1.0416000000000002E-5</v>
      </c>
    </row>
    <row r="355" spans="1:14" ht="15.75" thickBot="1">
      <c r="A355" s="3">
        <v>30</v>
      </c>
      <c r="B355" s="4">
        <v>90</v>
      </c>
      <c r="C355" s="4">
        <v>30</v>
      </c>
      <c r="D355" s="4">
        <v>15</v>
      </c>
      <c r="E355" s="5">
        <v>0</v>
      </c>
      <c r="F355" s="13">
        <f>-1.3931*POWER(10,-4)</f>
        <v>-1.3931000000000002E-4</v>
      </c>
      <c r="G355" s="16">
        <f t="shared" si="20"/>
        <v>1.3931000000000002E-4</v>
      </c>
      <c r="H355" s="16">
        <f t="shared" si="21"/>
        <v>1.9407276100000007E-8</v>
      </c>
      <c r="K355" s="16">
        <f t="shared" si="22"/>
        <v>1.3931000000000002E-4</v>
      </c>
      <c r="N355" s="16">
        <f t="shared" si="23"/>
        <v>-1.3931000000000002E-4</v>
      </c>
    </row>
    <row r="356" spans="1:14" ht="15.75" thickBot="1">
      <c r="A356" s="3">
        <v>30</v>
      </c>
      <c r="B356" s="4">
        <v>90</v>
      </c>
      <c r="C356" s="4">
        <v>180</v>
      </c>
      <c r="D356" s="4">
        <v>15</v>
      </c>
      <c r="E356" s="5">
        <v>0</v>
      </c>
      <c r="F356" s="13">
        <f>-8.3717+POWER(10,-6)</f>
        <v>-8.3716990000000013</v>
      </c>
      <c r="G356" s="16">
        <f t="shared" si="20"/>
        <v>8.3716990000000013</v>
      </c>
      <c r="H356" s="16">
        <f t="shared" si="21"/>
        <v>70.085344146601017</v>
      </c>
      <c r="K356" s="16">
        <f t="shared" si="22"/>
        <v>8.3716990000000013</v>
      </c>
      <c r="N356" s="16">
        <f t="shared" si="23"/>
        <v>-8.3716990000000013</v>
      </c>
    </row>
    <row r="357" spans="1:14" ht="15.75" thickBot="1">
      <c r="A357" s="3">
        <v>30</v>
      </c>
      <c r="B357" s="4">
        <v>90</v>
      </c>
      <c r="C357" s="4">
        <v>270</v>
      </c>
      <c r="D357" s="4">
        <v>15</v>
      </c>
      <c r="E357" s="5">
        <v>360</v>
      </c>
      <c r="F357" s="13">
        <f>360</f>
        <v>360</v>
      </c>
      <c r="G357" s="16">
        <f t="shared" si="20"/>
        <v>0</v>
      </c>
      <c r="H357" s="16">
        <f t="shared" si="21"/>
        <v>0</v>
      </c>
      <c r="K357" s="16">
        <f t="shared" si="22"/>
        <v>0</v>
      </c>
      <c r="N357" s="16">
        <f t="shared" si="23"/>
        <v>720</v>
      </c>
    </row>
    <row r="358" spans="1:14" ht="15.75" thickBot="1">
      <c r="A358" s="3">
        <v>180</v>
      </c>
      <c r="B358" s="4">
        <v>90</v>
      </c>
      <c r="C358" s="4">
        <v>330</v>
      </c>
      <c r="D358" s="4">
        <v>15</v>
      </c>
      <c r="E358" s="5">
        <v>0</v>
      </c>
      <c r="F358" s="13">
        <f>-2.5548*POWER(10,-4)</f>
        <v>-2.5548000000000004E-4</v>
      </c>
      <c r="G358" s="16">
        <f t="shared" si="20"/>
        <v>2.5548000000000004E-4</v>
      </c>
      <c r="H358" s="16">
        <f t="shared" si="21"/>
        <v>6.5270030400000024E-8</v>
      </c>
      <c r="K358" s="16">
        <f t="shared" si="22"/>
        <v>2.5548000000000004E-4</v>
      </c>
      <c r="N358" s="16">
        <f t="shared" si="23"/>
        <v>-2.5548000000000004E-4</v>
      </c>
    </row>
    <row r="359" spans="1:14" ht="15.75" thickBot="1">
      <c r="A359" s="3">
        <v>180</v>
      </c>
      <c r="B359" s="4">
        <v>90</v>
      </c>
      <c r="C359" s="4">
        <v>30</v>
      </c>
      <c r="D359" s="4">
        <v>15</v>
      </c>
      <c r="E359" s="5">
        <v>0</v>
      </c>
      <c r="F359" s="13">
        <f>-7.8203*POWER(10,-6)</f>
        <v>-7.8202999999999986E-6</v>
      </c>
      <c r="G359" s="16">
        <f t="shared" si="20"/>
        <v>7.8202999999999986E-6</v>
      </c>
      <c r="H359" s="16">
        <f t="shared" si="21"/>
        <v>6.1157092089999978E-11</v>
      </c>
      <c r="K359" s="16">
        <f t="shared" si="22"/>
        <v>7.8202999999999986E-6</v>
      </c>
      <c r="N359" s="16">
        <f t="shared" si="23"/>
        <v>-7.8202999999999986E-6</v>
      </c>
    </row>
    <row r="360" spans="1:14" ht="15.75" thickBot="1">
      <c r="A360" s="3">
        <v>180</v>
      </c>
      <c r="B360" s="4">
        <v>90</v>
      </c>
      <c r="C360" s="4">
        <v>180</v>
      </c>
      <c r="D360" s="4">
        <v>15</v>
      </c>
      <c r="E360" s="5">
        <v>-30</v>
      </c>
      <c r="F360" s="13">
        <f>-30</f>
        <v>-30</v>
      </c>
      <c r="G360" s="16">
        <f t="shared" si="20"/>
        <v>0</v>
      </c>
      <c r="H360" s="16">
        <f t="shared" si="21"/>
        <v>0</v>
      </c>
      <c r="K360" s="16">
        <f t="shared" si="22"/>
        <v>0</v>
      </c>
      <c r="N360" s="16">
        <f t="shared" si="23"/>
        <v>-60</v>
      </c>
    </row>
    <row r="361" spans="1:14" ht="15.75" thickBot="1">
      <c r="A361" s="3">
        <v>180</v>
      </c>
      <c r="B361" s="4">
        <v>90</v>
      </c>
      <c r="C361" s="4">
        <v>270</v>
      </c>
      <c r="D361" s="4">
        <v>15</v>
      </c>
      <c r="E361" s="5">
        <v>0</v>
      </c>
      <c r="F361" s="13">
        <f>-1.8292*POWER(10,-4)</f>
        <v>-1.8291999999999999E-4</v>
      </c>
      <c r="G361" s="16">
        <f t="shared" si="20"/>
        <v>1.8291999999999999E-4</v>
      </c>
      <c r="H361" s="16">
        <f t="shared" si="21"/>
        <v>3.3459726399999995E-8</v>
      </c>
      <c r="K361" s="16">
        <f t="shared" si="22"/>
        <v>1.8291999999999999E-4</v>
      </c>
      <c r="N361" s="16">
        <f t="shared" si="23"/>
        <v>-1.8291999999999999E-4</v>
      </c>
    </row>
    <row r="362" spans="1:14" ht="15.75" thickBot="1">
      <c r="A362" s="3">
        <v>90</v>
      </c>
      <c r="B362" s="4">
        <v>180</v>
      </c>
      <c r="C362" s="4">
        <v>330</v>
      </c>
      <c r="D362" s="4">
        <v>15</v>
      </c>
      <c r="E362" s="5">
        <v>0</v>
      </c>
      <c r="F362" s="13">
        <f>-2.5703*POWER(10,-4)</f>
        <v>-2.5703E-4</v>
      </c>
      <c r="G362" s="16">
        <f t="shared" si="20"/>
        <v>2.5703E-4</v>
      </c>
      <c r="H362" s="16">
        <f t="shared" si="21"/>
        <v>6.6064420899999999E-8</v>
      </c>
      <c r="K362" s="16">
        <f t="shared" si="22"/>
        <v>2.5703E-4</v>
      </c>
      <c r="N362" s="16">
        <f t="shared" si="23"/>
        <v>-2.5703E-4</v>
      </c>
    </row>
    <row r="363" spans="1:14" ht="15.75" thickBot="1">
      <c r="A363" s="3">
        <v>90</v>
      </c>
      <c r="B363" s="4">
        <v>180</v>
      </c>
      <c r="C363" s="4">
        <v>30</v>
      </c>
      <c r="D363" s="4">
        <v>15</v>
      </c>
      <c r="E363" s="5">
        <v>0</v>
      </c>
      <c r="F363" s="13">
        <f>-2.2263*POWER(10,-5)</f>
        <v>-2.2263000000000004E-5</v>
      </c>
      <c r="G363" s="16">
        <f t="shared" si="20"/>
        <v>2.2263000000000004E-5</v>
      </c>
      <c r="H363" s="16">
        <f t="shared" si="21"/>
        <v>4.9564116900000016E-10</v>
      </c>
      <c r="K363" s="16">
        <f t="shared" si="22"/>
        <v>2.2263000000000004E-5</v>
      </c>
      <c r="N363" s="16">
        <f t="shared" si="23"/>
        <v>-2.2263000000000004E-5</v>
      </c>
    </row>
    <row r="364" spans="1:14" ht="15.75" thickBot="1">
      <c r="A364" s="3">
        <v>90</v>
      </c>
      <c r="B364" s="4">
        <v>180</v>
      </c>
      <c r="C364" s="4">
        <v>90</v>
      </c>
      <c r="D364" s="4">
        <v>15</v>
      </c>
      <c r="E364" s="5">
        <v>0</v>
      </c>
      <c r="F364" s="13">
        <f>1.7459*POWER(10,-5)</f>
        <v>1.7459E-5</v>
      </c>
      <c r="G364" s="16">
        <f t="shared" si="20"/>
        <v>-1.7459E-5</v>
      </c>
      <c r="H364" s="16">
        <f t="shared" si="21"/>
        <v>3.0481668099999998E-10</v>
      </c>
      <c r="K364" s="16">
        <f t="shared" si="22"/>
        <v>1.7459E-5</v>
      </c>
      <c r="N364" s="16">
        <f t="shared" si="23"/>
        <v>1.7459E-5</v>
      </c>
    </row>
    <row r="365" spans="1:14" ht="15.75" thickBot="1">
      <c r="A365" s="3">
        <v>90</v>
      </c>
      <c r="B365" s="4">
        <v>180</v>
      </c>
      <c r="C365" s="4">
        <v>270</v>
      </c>
      <c r="D365" s="4">
        <v>15</v>
      </c>
      <c r="E365" s="5">
        <v>0</v>
      </c>
      <c r="F365" s="13">
        <f>-1.8381*POWER(10,-4)</f>
        <v>-1.8381000000000002E-4</v>
      </c>
      <c r="G365" s="16">
        <f t="shared" si="20"/>
        <v>1.8381000000000002E-4</v>
      </c>
      <c r="H365" s="16">
        <f t="shared" si="21"/>
        <v>3.3786116100000008E-8</v>
      </c>
      <c r="K365" s="16">
        <f t="shared" si="22"/>
        <v>1.8381000000000002E-4</v>
      </c>
      <c r="N365" s="16">
        <f t="shared" si="23"/>
        <v>-1.8381000000000002E-4</v>
      </c>
    </row>
    <row r="366" spans="1:14" ht="15.75" thickBot="1">
      <c r="A366" s="3">
        <v>270</v>
      </c>
      <c r="B366" s="4">
        <v>180</v>
      </c>
      <c r="C366" s="4">
        <v>330</v>
      </c>
      <c r="D366" s="4">
        <v>15</v>
      </c>
      <c r="E366" s="5">
        <v>0</v>
      </c>
      <c r="F366" s="13">
        <f>-0.0513</f>
        <v>-5.1299999999999998E-2</v>
      </c>
      <c r="G366" s="16">
        <f t="shared" si="20"/>
        <v>5.1299999999999998E-2</v>
      </c>
      <c r="H366" s="16">
        <f t="shared" si="21"/>
        <v>2.6316899999999999E-3</v>
      </c>
      <c r="K366" s="16">
        <f t="shared" si="22"/>
        <v>5.1299999999999998E-2</v>
      </c>
      <c r="N366" s="16">
        <f t="shared" si="23"/>
        <v>-5.1299999999999998E-2</v>
      </c>
    </row>
    <row r="367" spans="1:14" ht="15.75" thickBot="1">
      <c r="A367" s="3">
        <v>270</v>
      </c>
      <c r="B367" s="4">
        <v>180</v>
      </c>
      <c r="C367" s="4">
        <v>30</v>
      </c>
      <c r="D367" s="4">
        <v>15</v>
      </c>
      <c r="E367" s="5">
        <v>0</v>
      </c>
      <c r="F367" s="13">
        <f>-2.3782*POWER(10,-4)</f>
        <v>-2.3782000000000002E-4</v>
      </c>
      <c r="G367" s="16">
        <f t="shared" si="20"/>
        <v>2.3782000000000002E-4</v>
      </c>
      <c r="H367" s="16">
        <f t="shared" si="21"/>
        <v>5.6558352400000009E-8</v>
      </c>
      <c r="K367" s="16">
        <f t="shared" si="22"/>
        <v>2.3782000000000002E-4</v>
      </c>
      <c r="N367" s="16">
        <f t="shared" si="23"/>
        <v>-2.3782000000000002E-4</v>
      </c>
    </row>
    <row r="368" spans="1:14" ht="15.75" thickBot="1">
      <c r="A368" s="3">
        <v>270</v>
      </c>
      <c r="B368" s="4">
        <v>180</v>
      </c>
      <c r="C368" s="4">
        <v>90</v>
      </c>
      <c r="D368" s="4">
        <v>15</v>
      </c>
      <c r="E368" s="5">
        <v>0</v>
      </c>
      <c r="F368" s="13">
        <f>-5.4247*POWER(10,-4)</f>
        <v>-5.4246999999999997E-4</v>
      </c>
      <c r="G368" s="16">
        <f t="shared" si="20"/>
        <v>5.4246999999999997E-4</v>
      </c>
      <c r="H368" s="16">
        <f t="shared" si="21"/>
        <v>2.9427370089999996E-7</v>
      </c>
      <c r="K368" s="16">
        <f t="shared" si="22"/>
        <v>5.4246999999999997E-4</v>
      </c>
      <c r="N368" s="16">
        <f t="shared" si="23"/>
        <v>-5.4246999999999997E-4</v>
      </c>
    </row>
    <row r="369" spans="1:14" ht="15.75" thickBot="1">
      <c r="A369" s="3">
        <v>270</v>
      </c>
      <c r="B369" s="4">
        <v>180</v>
      </c>
      <c r="C369" s="4">
        <v>270</v>
      </c>
      <c r="D369" s="4">
        <v>15</v>
      </c>
      <c r="E369" s="5">
        <v>0</v>
      </c>
      <c r="F369" s="13">
        <f>-0.0401</f>
        <v>-4.0099999999999997E-2</v>
      </c>
      <c r="G369" s="16">
        <f t="shared" si="20"/>
        <v>4.0099999999999997E-2</v>
      </c>
      <c r="H369" s="16">
        <f t="shared" si="21"/>
        <v>1.6080099999999998E-3</v>
      </c>
      <c r="K369" s="16">
        <f t="shared" si="22"/>
        <v>4.0099999999999997E-2</v>
      </c>
      <c r="N369" s="16">
        <f t="shared" si="23"/>
        <v>-4.0099999999999997E-2</v>
      </c>
    </row>
    <row r="370" spans="1:14" ht="15.75" thickBot="1">
      <c r="A370" s="3">
        <v>330</v>
      </c>
      <c r="B370" s="4">
        <v>180</v>
      </c>
      <c r="C370" s="4">
        <v>330</v>
      </c>
      <c r="D370" s="4">
        <v>15</v>
      </c>
      <c r="E370" s="5">
        <v>0</v>
      </c>
      <c r="F370" s="13">
        <f>-0.0673</f>
        <v>-6.7299999999999999E-2</v>
      </c>
      <c r="G370" s="16">
        <f t="shared" si="20"/>
        <v>6.7299999999999999E-2</v>
      </c>
      <c r="H370" s="16">
        <f t="shared" si="21"/>
        <v>4.5292900000000001E-3</v>
      </c>
      <c r="K370" s="16">
        <f t="shared" si="22"/>
        <v>6.7299999999999999E-2</v>
      </c>
      <c r="N370" s="16">
        <f t="shared" si="23"/>
        <v>-6.7299999999999999E-2</v>
      </c>
    </row>
    <row r="371" spans="1:14" ht="15.75" thickBot="1">
      <c r="A371" s="3">
        <v>330</v>
      </c>
      <c r="B371" s="4">
        <v>180</v>
      </c>
      <c r="C371" s="4">
        <v>30</v>
      </c>
      <c r="D371" s="4">
        <v>15</v>
      </c>
      <c r="E371" s="5">
        <v>0</v>
      </c>
      <c r="F371" s="13">
        <f>-3.5931*POWER(10,-4)</f>
        <v>-3.5931000000000005E-4</v>
      </c>
      <c r="G371" s="16">
        <f t="shared" si="20"/>
        <v>3.5931000000000005E-4</v>
      </c>
      <c r="H371" s="16">
        <f t="shared" si="21"/>
        <v>1.2910367610000003E-7</v>
      </c>
      <c r="K371" s="16">
        <f t="shared" si="22"/>
        <v>3.5931000000000005E-4</v>
      </c>
      <c r="N371" s="16">
        <f t="shared" si="23"/>
        <v>-3.5931000000000005E-4</v>
      </c>
    </row>
    <row r="372" spans="1:14" ht="15.75" thickBot="1">
      <c r="A372" s="3">
        <v>330</v>
      </c>
      <c r="B372" s="4">
        <v>180</v>
      </c>
      <c r="C372" s="4">
        <v>90</v>
      </c>
      <c r="D372" s="4">
        <v>15</v>
      </c>
      <c r="E372" s="5">
        <v>0</v>
      </c>
      <c r="F372" s="13">
        <f xml:space="preserve"> -7.9956*POWER(10,-4)</f>
        <v>-7.9956000000000005E-4</v>
      </c>
      <c r="G372" s="16">
        <f t="shared" si="20"/>
        <v>7.9956000000000005E-4</v>
      </c>
      <c r="H372" s="16">
        <f t="shared" si="21"/>
        <v>6.3929619360000004E-7</v>
      </c>
      <c r="K372" s="16">
        <f t="shared" si="22"/>
        <v>7.9956000000000005E-4</v>
      </c>
      <c r="N372" s="16">
        <f t="shared" si="23"/>
        <v>-7.9956000000000005E-4</v>
      </c>
    </row>
    <row r="373" spans="1:14" ht="15.75" thickBot="1">
      <c r="A373" s="3">
        <v>330</v>
      </c>
      <c r="B373" s="4">
        <v>180</v>
      </c>
      <c r="C373" s="4">
        <v>270</v>
      </c>
      <c r="D373" s="4">
        <v>15</v>
      </c>
      <c r="E373" s="5">
        <v>0</v>
      </c>
      <c r="F373" s="13">
        <f>-0.0536</f>
        <v>-5.3600000000000002E-2</v>
      </c>
      <c r="G373" s="16">
        <f t="shared" si="20"/>
        <v>5.3600000000000002E-2</v>
      </c>
      <c r="H373" s="16">
        <f t="shared" si="21"/>
        <v>2.8729600000000004E-3</v>
      </c>
      <c r="K373" s="16">
        <f t="shared" si="22"/>
        <v>5.3600000000000002E-2</v>
      </c>
      <c r="N373" s="16">
        <f t="shared" si="23"/>
        <v>-5.3600000000000002E-2</v>
      </c>
    </row>
    <row r="374" spans="1:14" ht="15.75" thickBot="1">
      <c r="A374" s="3">
        <v>30</v>
      </c>
      <c r="B374" s="4">
        <v>180</v>
      </c>
      <c r="C374" s="4">
        <v>330</v>
      </c>
      <c r="D374" s="4">
        <v>15</v>
      </c>
      <c r="E374" s="5">
        <v>0</v>
      </c>
      <c r="F374" s="13">
        <f>-9.912*POWER(10,-5)</f>
        <v>-9.9120000000000013E-5</v>
      </c>
      <c r="G374" s="16">
        <f t="shared" si="20"/>
        <v>9.9120000000000013E-5</v>
      </c>
      <c r="H374" s="16">
        <f t="shared" si="21"/>
        <v>9.8247744000000028E-9</v>
      </c>
      <c r="K374" s="16">
        <f t="shared" si="22"/>
        <v>9.9120000000000013E-5</v>
      </c>
      <c r="N374" s="16">
        <f t="shared" si="23"/>
        <v>-9.9120000000000013E-5</v>
      </c>
    </row>
    <row r="375" spans="1:14" ht="15.75" thickBot="1">
      <c r="A375" s="3">
        <v>30</v>
      </c>
      <c r="B375" s="4">
        <v>180</v>
      </c>
      <c r="C375" s="4">
        <v>30</v>
      </c>
      <c r="D375" s="4">
        <v>15</v>
      </c>
      <c r="E375" s="5">
        <v>0</v>
      </c>
      <c r="F375" s="13">
        <f>2.2033*POWER(10,-5)</f>
        <v>2.2033000000000001E-5</v>
      </c>
      <c r="G375" s="16">
        <f t="shared" si="20"/>
        <v>-2.2033000000000001E-5</v>
      </c>
      <c r="H375" s="16">
        <f t="shared" si="21"/>
        <v>4.8545308899999998E-10</v>
      </c>
      <c r="K375" s="16">
        <f t="shared" si="22"/>
        <v>2.2033000000000001E-5</v>
      </c>
      <c r="N375" s="16">
        <f t="shared" si="23"/>
        <v>2.2033000000000001E-5</v>
      </c>
    </row>
    <row r="376" spans="1:14" ht="15.75" thickBot="1">
      <c r="A376" s="3">
        <v>30</v>
      </c>
      <c r="B376" s="4">
        <v>180</v>
      </c>
      <c r="C376" s="4">
        <v>90</v>
      </c>
      <c r="D376" s="4">
        <v>15</v>
      </c>
      <c r="E376" s="5">
        <v>0</v>
      </c>
      <c r="F376" s="13">
        <f>-1.8351*POWER(10,-5)</f>
        <v>-1.8351000000000001E-5</v>
      </c>
      <c r="G376" s="16">
        <f t="shared" si="20"/>
        <v>1.8351000000000001E-5</v>
      </c>
      <c r="H376" s="16">
        <f t="shared" si="21"/>
        <v>3.3675920100000003E-10</v>
      </c>
      <c r="K376" s="16">
        <f t="shared" si="22"/>
        <v>1.8351000000000001E-5</v>
      </c>
      <c r="N376" s="16">
        <f t="shared" si="23"/>
        <v>-1.8351000000000001E-5</v>
      </c>
    </row>
    <row r="377" spans="1:14" ht="15.75" thickBot="1">
      <c r="A377" s="3">
        <v>30</v>
      </c>
      <c r="B377" s="4">
        <v>180</v>
      </c>
      <c r="C377" s="4">
        <v>270</v>
      </c>
      <c r="D377" s="4">
        <v>15</v>
      </c>
      <c r="E377" s="5">
        <v>0</v>
      </c>
      <c r="F377" s="13">
        <f>-7.0207*POWER(10,-5)</f>
        <v>-7.0207000000000001E-5</v>
      </c>
      <c r="G377" s="16">
        <f t="shared" si="20"/>
        <v>7.0207000000000001E-5</v>
      </c>
      <c r="H377" s="16">
        <f t="shared" si="21"/>
        <v>4.9290228490000004E-9</v>
      </c>
      <c r="K377" s="16">
        <f t="shared" si="22"/>
        <v>7.0207000000000001E-5</v>
      </c>
      <c r="N377" s="16">
        <f t="shared" si="23"/>
        <v>-7.0207000000000001E-5</v>
      </c>
    </row>
    <row r="378" spans="1:14" ht="15.75" thickBot="1">
      <c r="A378" s="3">
        <v>180</v>
      </c>
      <c r="B378" s="4">
        <v>180</v>
      </c>
      <c r="C378" s="4">
        <v>330</v>
      </c>
      <c r="D378" s="4">
        <v>15</v>
      </c>
      <c r="E378" s="5">
        <v>0</v>
      </c>
      <c r="F378" s="13">
        <f>-0.005</f>
        <v>-5.0000000000000001E-3</v>
      </c>
      <c r="G378" s="16">
        <f t="shared" si="20"/>
        <v>5.0000000000000001E-3</v>
      </c>
      <c r="H378" s="16">
        <f t="shared" si="21"/>
        <v>2.5000000000000001E-5</v>
      </c>
      <c r="K378" s="16">
        <f t="shared" si="22"/>
        <v>5.0000000000000001E-3</v>
      </c>
      <c r="N378" s="16">
        <f t="shared" si="23"/>
        <v>-5.0000000000000001E-3</v>
      </c>
    </row>
    <row r="379" spans="1:14" ht="15.75" thickBot="1">
      <c r="A379" s="3">
        <v>180</v>
      </c>
      <c r="B379" s="4">
        <v>180</v>
      </c>
      <c r="C379" s="4">
        <v>30</v>
      </c>
      <c r="D379" s="4">
        <v>15</v>
      </c>
      <c r="E379" s="5">
        <v>-30</v>
      </c>
      <c r="F379" s="13">
        <f>-30</f>
        <v>-30</v>
      </c>
      <c r="G379" s="16">
        <f t="shared" si="20"/>
        <v>0</v>
      </c>
      <c r="H379" s="16">
        <f t="shared" si="21"/>
        <v>0</v>
      </c>
      <c r="K379" s="16">
        <f t="shared" si="22"/>
        <v>0</v>
      </c>
      <c r="N379" s="16">
        <f t="shared" si="23"/>
        <v>-60</v>
      </c>
    </row>
    <row r="380" spans="1:14" ht="15.75" thickBot="1">
      <c r="A380" s="3">
        <v>180</v>
      </c>
      <c r="B380" s="4">
        <v>180</v>
      </c>
      <c r="C380" s="4">
        <v>90</v>
      </c>
      <c r="D380" s="4">
        <v>15</v>
      </c>
      <c r="E380" s="5">
        <v>30</v>
      </c>
      <c r="F380" s="13">
        <f>30</f>
        <v>30</v>
      </c>
      <c r="G380" s="16">
        <f t="shared" si="20"/>
        <v>0</v>
      </c>
      <c r="H380" s="16">
        <f t="shared" si="21"/>
        <v>0</v>
      </c>
      <c r="K380" s="16">
        <f t="shared" si="22"/>
        <v>0</v>
      </c>
      <c r="N380" s="16">
        <f t="shared" si="23"/>
        <v>60</v>
      </c>
    </row>
    <row r="381" spans="1:14" ht="15.75" thickBot="1">
      <c r="A381" s="3">
        <v>180</v>
      </c>
      <c r="B381" s="4">
        <v>180</v>
      </c>
      <c r="C381" s="4">
        <v>270</v>
      </c>
      <c r="D381" s="4">
        <v>15</v>
      </c>
      <c r="E381" s="5">
        <v>0</v>
      </c>
      <c r="F381" s="13">
        <f>-0.0038</f>
        <v>-3.8E-3</v>
      </c>
      <c r="G381" s="16">
        <f t="shared" si="20"/>
        <v>3.8E-3</v>
      </c>
      <c r="H381" s="16">
        <f t="shared" si="21"/>
        <v>1.4440000000000001E-5</v>
      </c>
      <c r="K381" s="16">
        <f t="shared" si="22"/>
        <v>3.8E-3</v>
      </c>
      <c r="N381" s="16">
        <f t="shared" si="23"/>
        <v>-3.8E-3</v>
      </c>
    </row>
    <row r="382" spans="1:14" ht="15.75" thickBot="1">
      <c r="A382" s="3">
        <v>90</v>
      </c>
      <c r="B382" s="4">
        <v>270</v>
      </c>
      <c r="C382" s="4">
        <v>330</v>
      </c>
      <c r="D382" s="4">
        <v>15</v>
      </c>
      <c r="E382" s="5">
        <v>0</v>
      </c>
      <c r="F382" s="13">
        <f>-0.0029</f>
        <v>-2.8999999999999998E-3</v>
      </c>
      <c r="G382" s="16">
        <f t="shared" si="20"/>
        <v>2.8999999999999998E-3</v>
      </c>
      <c r="H382" s="16">
        <f t="shared" si="21"/>
        <v>8.4099999999999991E-6</v>
      </c>
      <c r="K382" s="16">
        <f t="shared" si="22"/>
        <v>2.8999999999999998E-3</v>
      </c>
      <c r="N382" s="16">
        <f t="shared" si="23"/>
        <v>-2.8999999999999998E-3</v>
      </c>
    </row>
    <row r="383" spans="1:14" ht="15.75" thickBot="1">
      <c r="A383" s="3">
        <v>90</v>
      </c>
      <c r="B383" s="4">
        <v>270</v>
      </c>
      <c r="C383" s="4">
        <v>30</v>
      </c>
      <c r="D383" s="4">
        <v>15</v>
      </c>
      <c r="E383" s="5">
        <v>0</v>
      </c>
      <c r="F383" s="13">
        <f>-9.8255*POWER(10,-6)</f>
        <v>-9.8254999999999994E-6</v>
      </c>
      <c r="G383" s="16">
        <f t="shared" si="20"/>
        <v>9.8254999999999994E-6</v>
      </c>
      <c r="H383" s="16">
        <f t="shared" si="21"/>
        <v>9.6540450249999984E-11</v>
      </c>
      <c r="K383" s="16">
        <f t="shared" si="22"/>
        <v>9.8254999999999994E-6</v>
      </c>
      <c r="N383" s="16">
        <f t="shared" si="23"/>
        <v>-9.8254999999999994E-6</v>
      </c>
    </row>
    <row r="384" spans="1:14" ht="15.75" thickBot="1">
      <c r="A384" s="3">
        <v>90</v>
      </c>
      <c r="B384" s="4">
        <v>270</v>
      </c>
      <c r="C384" s="4">
        <v>90</v>
      </c>
      <c r="D384" s="4">
        <v>15</v>
      </c>
      <c r="E384" s="5">
        <v>0</v>
      </c>
      <c r="F384" s="13">
        <f>-2.3493*POWER(10,-5)</f>
        <v>-2.3493E-5</v>
      </c>
      <c r="G384" s="16">
        <f t="shared" si="20"/>
        <v>2.3493E-5</v>
      </c>
      <c r="H384" s="16">
        <f t="shared" si="21"/>
        <v>5.5192104899999997E-10</v>
      </c>
      <c r="K384" s="16">
        <f t="shared" si="22"/>
        <v>2.3493E-5</v>
      </c>
      <c r="N384" s="16">
        <f t="shared" si="23"/>
        <v>-2.3493E-5</v>
      </c>
    </row>
    <row r="385" spans="1:14" ht="15.75" thickBot="1">
      <c r="A385" s="3">
        <v>90</v>
      </c>
      <c r="B385" s="4">
        <v>270</v>
      </c>
      <c r="C385" s="4">
        <v>180</v>
      </c>
      <c r="D385" s="4">
        <v>15</v>
      </c>
      <c r="E385" s="5">
        <v>0</v>
      </c>
      <c r="F385" s="13">
        <f>-3.0998*POWER(10,-4)</f>
        <v>-3.0998000000000001E-4</v>
      </c>
      <c r="G385" s="16">
        <f t="shared" si="20"/>
        <v>3.0998000000000001E-4</v>
      </c>
      <c r="H385" s="16">
        <f t="shared" si="21"/>
        <v>9.6087600400000005E-8</v>
      </c>
      <c r="K385" s="16">
        <f t="shared" si="22"/>
        <v>3.0998000000000001E-4</v>
      </c>
      <c r="N385" s="16">
        <f t="shared" si="23"/>
        <v>-3.0998000000000001E-4</v>
      </c>
    </row>
    <row r="386" spans="1:14" ht="15.75" thickBot="1">
      <c r="A386" s="3">
        <v>270</v>
      </c>
      <c r="B386" s="4">
        <v>270</v>
      </c>
      <c r="C386" s="4">
        <v>330</v>
      </c>
      <c r="D386" s="4">
        <v>15</v>
      </c>
      <c r="E386" s="5">
        <v>0</v>
      </c>
      <c r="F386" s="13">
        <f>-0.4717</f>
        <v>-0.47170000000000001</v>
      </c>
      <c r="G386" s="16">
        <f t="shared" si="20"/>
        <v>0.47170000000000001</v>
      </c>
      <c r="H386" s="16">
        <f t="shared" si="21"/>
        <v>0.22250089000000001</v>
      </c>
      <c r="K386" s="16">
        <f t="shared" si="22"/>
        <v>0.47170000000000001</v>
      </c>
      <c r="N386" s="16">
        <f t="shared" si="23"/>
        <v>-0.47170000000000001</v>
      </c>
    </row>
    <row r="387" spans="1:14" ht="15.75" thickBot="1">
      <c r="A387" s="3">
        <v>270</v>
      </c>
      <c r="B387" s="4">
        <v>270</v>
      </c>
      <c r="C387" s="4">
        <v>30</v>
      </c>
      <c r="D387" s="4">
        <v>15</v>
      </c>
      <c r="E387" s="5">
        <v>0</v>
      </c>
      <c r="F387" s="13">
        <f>-0.0031</f>
        <v>-3.0999999999999999E-3</v>
      </c>
      <c r="G387" s="16">
        <f t="shared" ref="G387:G450" si="24">E387-F387</f>
        <v>3.0999999999999999E-3</v>
      </c>
      <c r="H387" s="16">
        <f t="shared" ref="H387:H450" si="25">G387^2</f>
        <v>9.6099999999999995E-6</v>
      </c>
      <c r="K387" s="16">
        <f t="shared" ref="K387:K450" si="26">ABS(G387)</f>
        <v>3.0999999999999999E-3</v>
      </c>
      <c r="N387" s="16">
        <f t="shared" ref="N387:N450" si="27">E387+F387</f>
        <v>-3.0999999999999999E-3</v>
      </c>
    </row>
    <row r="388" spans="1:14" ht="15.75" thickBot="1">
      <c r="A388" s="3">
        <v>270</v>
      </c>
      <c r="B388" s="4">
        <v>270</v>
      </c>
      <c r="C388" s="4">
        <v>90</v>
      </c>
      <c r="D388" s="4">
        <v>15</v>
      </c>
      <c r="E388" s="5">
        <v>0</v>
      </c>
      <c r="F388" s="13">
        <f>-0.0065</f>
        <v>-6.4999999999999997E-3</v>
      </c>
      <c r="G388" s="16">
        <f t="shared" si="24"/>
        <v>6.4999999999999997E-3</v>
      </c>
      <c r="H388" s="16">
        <f t="shared" si="25"/>
        <v>4.2249999999999997E-5</v>
      </c>
      <c r="K388" s="16">
        <f t="shared" si="26"/>
        <v>6.4999999999999997E-3</v>
      </c>
      <c r="N388" s="16">
        <f t="shared" si="27"/>
        <v>-6.4999999999999997E-3</v>
      </c>
    </row>
    <row r="389" spans="1:14" ht="15.75" thickBot="1">
      <c r="A389" s="3">
        <v>270</v>
      </c>
      <c r="B389" s="4">
        <v>270</v>
      </c>
      <c r="C389" s="4">
        <v>180</v>
      </c>
      <c r="D389" s="4">
        <v>15</v>
      </c>
      <c r="E389" s="5">
        <v>60</v>
      </c>
      <c r="F389" s="13">
        <f>59.9336</f>
        <v>59.933599999999998</v>
      </c>
      <c r="G389" s="16">
        <f t="shared" si="24"/>
        <v>6.6400000000001569E-2</v>
      </c>
      <c r="H389" s="16">
        <f t="shared" si="25"/>
        <v>4.4089600000002081E-3</v>
      </c>
      <c r="K389" s="16">
        <f t="shared" si="26"/>
        <v>6.6400000000001569E-2</v>
      </c>
      <c r="N389" s="16">
        <f t="shared" si="27"/>
        <v>119.9336</v>
      </c>
    </row>
    <row r="390" spans="1:14" ht="15.75" thickBot="1">
      <c r="A390" s="3">
        <v>330</v>
      </c>
      <c r="B390" s="4">
        <v>270</v>
      </c>
      <c r="C390" s="4">
        <v>330</v>
      </c>
      <c r="D390" s="4">
        <v>15</v>
      </c>
      <c r="E390" s="5">
        <v>0</v>
      </c>
      <c r="F390" s="13">
        <f>-0.5994</f>
        <v>-0.59940000000000004</v>
      </c>
      <c r="G390" s="16">
        <f t="shared" si="24"/>
        <v>0.59940000000000004</v>
      </c>
      <c r="H390" s="16">
        <f t="shared" si="25"/>
        <v>0.35928036000000008</v>
      </c>
      <c r="K390" s="16">
        <f t="shared" si="26"/>
        <v>0.59940000000000004</v>
      </c>
      <c r="N390" s="16">
        <f t="shared" si="27"/>
        <v>-0.59940000000000004</v>
      </c>
    </row>
    <row r="391" spans="1:14" ht="15.75" thickBot="1">
      <c r="A391" s="3">
        <v>330</v>
      </c>
      <c r="B391" s="4">
        <v>270</v>
      </c>
      <c r="C391" s="4">
        <v>30</v>
      </c>
      <c r="D391" s="4">
        <v>15</v>
      </c>
      <c r="E391" s="5">
        <v>0</v>
      </c>
      <c r="F391" s="13">
        <f>-0.0043</f>
        <v>-4.3E-3</v>
      </c>
      <c r="G391" s="16">
        <f t="shared" si="24"/>
        <v>4.3E-3</v>
      </c>
      <c r="H391" s="16">
        <f t="shared" si="25"/>
        <v>1.8490000000000001E-5</v>
      </c>
      <c r="K391" s="16">
        <f t="shared" si="26"/>
        <v>4.3E-3</v>
      </c>
      <c r="N391" s="16">
        <f t="shared" si="27"/>
        <v>-4.3E-3</v>
      </c>
    </row>
    <row r="392" spans="1:14" ht="15.75" thickBot="1">
      <c r="A392" s="3">
        <v>330</v>
      </c>
      <c r="B392" s="4">
        <v>270</v>
      </c>
      <c r="C392" s="4">
        <v>90</v>
      </c>
      <c r="D392" s="4">
        <v>15</v>
      </c>
      <c r="E392" s="5">
        <v>0</v>
      </c>
      <c r="F392" s="13">
        <f>-0.009</f>
        <v>-8.9999999999999993E-3</v>
      </c>
      <c r="G392" s="16">
        <f t="shared" si="24"/>
        <v>8.9999999999999993E-3</v>
      </c>
      <c r="H392" s="16">
        <f t="shared" si="25"/>
        <v>8.099999999999999E-5</v>
      </c>
      <c r="K392" s="16">
        <f t="shared" si="26"/>
        <v>8.9999999999999993E-3</v>
      </c>
      <c r="N392" s="16">
        <f t="shared" si="27"/>
        <v>-8.9999999999999993E-3</v>
      </c>
    </row>
    <row r="393" spans="1:14" ht="15.75" thickBot="1">
      <c r="A393" s="3">
        <v>330</v>
      </c>
      <c r="B393" s="4">
        <v>270</v>
      </c>
      <c r="C393" s="4">
        <v>180</v>
      </c>
      <c r="D393" s="4">
        <v>15</v>
      </c>
      <c r="E393" s="5">
        <v>0</v>
      </c>
      <c r="F393" s="13">
        <f>-0.0888</f>
        <v>-8.8800000000000004E-2</v>
      </c>
      <c r="G393" s="16">
        <f t="shared" si="24"/>
        <v>8.8800000000000004E-2</v>
      </c>
      <c r="H393" s="16">
        <f t="shared" si="25"/>
        <v>7.8854400000000005E-3</v>
      </c>
      <c r="K393" s="16">
        <f t="shared" si="26"/>
        <v>8.8800000000000004E-2</v>
      </c>
      <c r="N393" s="16">
        <f t="shared" si="27"/>
        <v>-8.8800000000000004E-2</v>
      </c>
    </row>
    <row r="394" spans="1:14" ht="15.75" thickBot="1">
      <c r="A394" s="3">
        <v>30</v>
      </c>
      <c r="B394" s="4">
        <v>270</v>
      </c>
      <c r="C394" s="4">
        <v>330</v>
      </c>
      <c r="D394" s="4">
        <v>15</v>
      </c>
      <c r="E394" s="5">
        <v>360</v>
      </c>
      <c r="F394" s="13">
        <f>359.9988</f>
        <v>359.99880000000002</v>
      </c>
      <c r="G394" s="16">
        <f t="shared" si="24"/>
        <v>1.1999999999829924E-3</v>
      </c>
      <c r="H394" s="16">
        <f t="shared" si="25"/>
        <v>1.4399999999591819E-6</v>
      </c>
      <c r="K394" s="16">
        <f t="shared" si="26"/>
        <v>1.1999999999829924E-3</v>
      </c>
      <c r="N394" s="16">
        <f t="shared" si="27"/>
        <v>719.99880000000007</v>
      </c>
    </row>
    <row r="395" spans="1:14" ht="15.75" thickBot="1">
      <c r="A395" s="3">
        <v>30</v>
      </c>
      <c r="B395" s="4">
        <v>270</v>
      </c>
      <c r="C395" s="4">
        <v>30</v>
      </c>
      <c r="D395" s="4">
        <v>15</v>
      </c>
      <c r="E395" s="5">
        <v>0</v>
      </c>
      <c r="F395" s="13">
        <f>-2.4583*POWER(10,-6)</f>
        <v>-2.4582999999999998E-6</v>
      </c>
      <c r="G395" s="16">
        <f t="shared" si="24"/>
        <v>2.4582999999999998E-6</v>
      </c>
      <c r="H395" s="16">
        <f t="shared" si="25"/>
        <v>6.0432388899999993E-12</v>
      </c>
      <c r="K395" s="16">
        <f t="shared" si="26"/>
        <v>2.4582999999999998E-6</v>
      </c>
      <c r="N395" s="16">
        <f t="shared" si="27"/>
        <v>-2.4582999999999998E-6</v>
      </c>
    </row>
    <row r="396" spans="1:14" ht="15.75" thickBot="1">
      <c r="A396" s="3">
        <v>30</v>
      </c>
      <c r="B396" s="4">
        <v>270</v>
      </c>
      <c r="C396" s="4">
        <v>90</v>
      </c>
      <c r="D396" s="4">
        <v>15</v>
      </c>
      <c r="E396" s="5">
        <v>0</v>
      </c>
      <c r="F396" s="13">
        <f>-8.8698*POWER(10,-6)</f>
        <v>-8.8697999999999993E-6</v>
      </c>
      <c r="G396" s="16">
        <f t="shared" si="24"/>
        <v>8.8697999999999993E-6</v>
      </c>
      <c r="H396" s="16">
        <f t="shared" si="25"/>
        <v>7.8673352039999993E-11</v>
      </c>
      <c r="K396" s="16">
        <f t="shared" si="26"/>
        <v>8.8697999999999993E-6</v>
      </c>
      <c r="N396" s="16">
        <f t="shared" si="27"/>
        <v>-8.8697999999999993E-6</v>
      </c>
    </row>
    <row r="397" spans="1:14" ht="15.75" thickBot="1">
      <c r="A397" s="3">
        <v>30</v>
      </c>
      <c r="B397" s="4">
        <v>270</v>
      </c>
      <c r="C397" s="4">
        <v>180</v>
      </c>
      <c r="D397" s="4">
        <v>15</v>
      </c>
      <c r="E397" s="5">
        <v>0</v>
      </c>
      <c r="F397" s="13">
        <f>-1.1748*POWER(10,-4)</f>
        <v>-1.1748000000000001E-4</v>
      </c>
      <c r="G397" s="16">
        <f t="shared" si="24"/>
        <v>1.1748000000000001E-4</v>
      </c>
      <c r="H397" s="16">
        <f t="shared" si="25"/>
        <v>1.3801550400000002E-8</v>
      </c>
      <c r="K397" s="16">
        <f t="shared" si="26"/>
        <v>1.1748000000000001E-4</v>
      </c>
      <c r="N397" s="16">
        <f t="shared" si="27"/>
        <v>-1.1748000000000001E-4</v>
      </c>
    </row>
    <row r="398" spans="1:14" ht="15.75" thickBot="1">
      <c r="A398" s="3">
        <v>180</v>
      </c>
      <c r="B398" s="4">
        <v>270</v>
      </c>
      <c r="C398" s="4">
        <v>330</v>
      </c>
      <c r="D398" s="4">
        <v>15</v>
      </c>
      <c r="E398" s="5">
        <v>0</v>
      </c>
      <c r="F398" s="13">
        <f>-0.0513</f>
        <v>-5.1299999999999998E-2</v>
      </c>
      <c r="G398" s="16">
        <f t="shared" si="24"/>
        <v>5.1299999999999998E-2</v>
      </c>
      <c r="H398" s="16">
        <f t="shared" si="25"/>
        <v>2.6316899999999999E-3</v>
      </c>
      <c r="K398" s="16">
        <f t="shared" si="26"/>
        <v>5.1299999999999998E-2</v>
      </c>
      <c r="N398" s="16">
        <f t="shared" si="27"/>
        <v>-5.1299999999999998E-2</v>
      </c>
    </row>
    <row r="399" spans="1:14" ht="15.75" thickBot="1">
      <c r="A399" s="3">
        <v>180</v>
      </c>
      <c r="B399" s="4">
        <v>270</v>
      </c>
      <c r="C399" s="4">
        <v>30</v>
      </c>
      <c r="D399" s="4">
        <v>15</v>
      </c>
      <c r="E399" s="5">
        <v>30</v>
      </c>
      <c r="F399" s="13">
        <f>29.9998</f>
        <v>29.9998</v>
      </c>
      <c r="G399" s="16">
        <f t="shared" si="24"/>
        <v>1.9999999999953388E-4</v>
      </c>
      <c r="H399" s="16">
        <f t="shared" si="25"/>
        <v>3.9999999999813554E-8</v>
      </c>
      <c r="K399" s="16">
        <f t="shared" si="26"/>
        <v>1.9999999999953388E-4</v>
      </c>
      <c r="N399" s="16">
        <f t="shared" si="27"/>
        <v>59.9998</v>
      </c>
    </row>
    <row r="400" spans="1:14" ht="15.75" thickBot="1">
      <c r="A400" s="3">
        <v>180</v>
      </c>
      <c r="B400" s="4">
        <v>270</v>
      </c>
      <c r="C400" s="4">
        <v>90</v>
      </c>
      <c r="D400" s="4">
        <v>15</v>
      </c>
      <c r="E400" s="5">
        <v>0</v>
      </c>
      <c r="F400" s="13">
        <f>-5.4306*POWER(10,-4)</f>
        <v>-5.4306000000000005E-4</v>
      </c>
      <c r="G400" s="16">
        <f t="shared" si="24"/>
        <v>5.4306000000000005E-4</v>
      </c>
      <c r="H400" s="16">
        <f t="shared" si="25"/>
        <v>2.9491416360000007E-7</v>
      </c>
      <c r="K400" s="16">
        <f t="shared" si="26"/>
        <v>5.4306000000000005E-4</v>
      </c>
      <c r="N400" s="16">
        <f t="shared" si="27"/>
        <v>-5.4306000000000005E-4</v>
      </c>
    </row>
    <row r="401" spans="1:14" ht="15.75" thickBot="1">
      <c r="A401" s="3">
        <v>180</v>
      </c>
      <c r="B401" s="4">
        <v>270</v>
      </c>
      <c r="C401" s="4">
        <v>180</v>
      </c>
      <c r="D401" s="4">
        <v>15</v>
      </c>
      <c r="E401" s="5">
        <v>0</v>
      </c>
      <c r="F401" s="13">
        <f>-0.0063</f>
        <v>-6.3E-3</v>
      </c>
      <c r="G401" s="16">
        <f t="shared" si="24"/>
        <v>6.3E-3</v>
      </c>
      <c r="H401" s="16">
        <f t="shared" si="25"/>
        <v>3.9690000000000001E-5</v>
      </c>
      <c r="K401" s="16">
        <f t="shared" si="26"/>
        <v>6.3E-3</v>
      </c>
      <c r="N401" s="16">
        <f t="shared" si="27"/>
        <v>-6.3E-3</v>
      </c>
    </row>
    <row r="402" spans="1:14" ht="15.75" thickBot="1">
      <c r="A402" s="1">
        <v>90</v>
      </c>
      <c r="B402" s="2">
        <v>30</v>
      </c>
      <c r="C402" s="2">
        <v>330</v>
      </c>
      <c r="D402" s="2">
        <v>25</v>
      </c>
      <c r="E402" s="2">
        <v>360</v>
      </c>
      <c r="F402" s="13">
        <f>360</f>
        <v>360</v>
      </c>
      <c r="G402" s="16">
        <f t="shared" si="24"/>
        <v>0</v>
      </c>
      <c r="H402" s="16">
        <f t="shared" si="25"/>
        <v>0</v>
      </c>
      <c r="K402" s="16">
        <f t="shared" si="26"/>
        <v>0</v>
      </c>
      <c r="N402" s="16">
        <f t="shared" si="27"/>
        <v>720</v>
      </c>
    </row>
    <row r="403" spans="1:14" ht="15.75" thickBot="1">
      <c r="A403" s="3">
        <v>270</v>
      </c>
      <c r="B403" s="4">
        <v>330</v>
      </c>
      <c r="C403" s="4">
        <v>30</v>
      </c>
      <c r="D403" s="4">
        <v>25</v>
      </c>
      <c r="E403" s="4">
        <v>360</v>
      </c>
      <c r="F403" s="13">
        <f>360.0015</f>
        <v>360.00150000000002</v>
      </c>
      <c r="G403" s="16">
        <f t="shared" si="24"/>
        <v>-1.5000000000213731E-3</v>
      </c>
      <c r="H403" s="16">
        <f t="shared" si="25"/>
        <v>2.2500000000641192E-6</v>
      </c>
      <c r="K403" s="16">
        <f t="shared" si="26"/>
        <v>1.5000000000213731E-3</v>
      </c>
      <c r="N403" s="16">
        <f t="shared" si="27"/>
        <v>720.00150000000008</v>
      </c>
    </row>
    <row r="404" spans="1:14" ht="15.75" thickBot="1">
      <c r="A404" s="3">
        <v>330</v>
      </c>
      <c r="B404" s="4">
        <v>90</v>
      </c>
      <c r="C404" s="4">
        <v>90</v>
      </c>
      <c r="D404" s="4">
        <v>25</v>
      </c>
      <c r="E404" s="4">
        <v>0</v>
      </c>
      <c r="F404" s="13">
        <f>1.2978*POWER(10,-5)</f>
        <v>1.2978000000000002E-5</v>
      </c>
      <c r="G404" s="16">
        <f t="shared" si="24"/>
        <v>-1.2978000000000002E-5</v>
      </c>
      <c r="H404" s="16">
        <f t="shared" si="25"/>
        <v>1.6842848400000004E-10</v>
      </c>
      <c r="K404" s="16">
        <f t="shared" si="26"/>
        <v>1.2978000000000002E-5</v>
      </c>
      <c r="N404" s="16">
        <f t="shared" si="27"/>
        <v>1.2978000000000002E-5</v>
      </c>
    </row>
    <row r="405" spans="1:14" ht="15.75" thickBot="1">
      <c r="A405" s="3">
        <v>30</v>
      </c>
      <c r="B405" s="4">
        <v>180</v>
      </c>
      <c r="C405" s="4">
        <v>180</v>
      </c>
      <c r="D405" s="4">
        <v>25</v>
      </c>
      <c r="E405" s="4">
        <v>0</v>
      </c>
      <c r="F405" s="13">
        <f>2.5389*POWER(10,-6)</f>
        <v>2.5389E-6</v>
      </c>
      <c r="G405" s="16">
        <f t="shared" si="24"/>
        <v>-2.5389E-6</v>
      </c>
      <c r="H405" s="16">
        <f t="shared" si="25"/>
        <v>6.4460132099999998E-12</v>
      </c>
      <c r="K405" s="16">
        <f t="shared" si="26"/>
        <v>2.5389E-6</v>
      </c>
      <c r="N405" s="16">
        <f t="shared" si="27"/>
        <v>2.5389E-6</v>
      </c>
    </row>
    <row r="406" spans="1:14" ht="15.75" thickBot="1">
      <c r="A406" s="3">
        <v>180</v>
      </c>
      <c r="B406" s="4">
        <v>270</v>
      </c>
      <c r="C406" s="4">
        <v>270</v>
      </c>
      <c r="D406" s="4">
        <v>25</v>
      </c>
      <c r="E406" s="4">
        <v>0</v>
      </c>
      <c r="F406" s="13">
        <f>0.0138</f>
        <v>1.38E-2</v>
      </c>
      <c r="G406" s="16">
        <f t="shared" si="24"/>
        <v>-1.38E-2</v>
      </c>
      <c r="H406" s="16">
        <f t="shared" si="25"/>
        <v>1.9044E-4</v>
      </c>
      <c r="K406" s="16">
        <f t="shared" si="26"/>
        <v>1.38E-2</v>
      </c>
      <c r="N406" s="16">
        <f t="shared" si="27"/>
        <v>1.38E-2</v>
      </c>
    </row>
    <row r="407" spans="1:14" ht="15.75" thickBot="1">
      <c r="A407" s="3">
        <v>90</v>
      </c>
      <c r="B407" s="4">
        <v>330</v>
      </c>
      <c r="C407" s="4">
        <v>30</v>
      </c>
      <c r="D407" s="4">
        <v>25</v>
      </c>
      <c r="E407" s="4">
        <v>0</v>
      </c>
      <c r="F407" s="13">
        <f>5.4754*POWER(10,-6)</f>
        <v>5.4753999999999993E-6</v>
      </c>
      <c r="G407" s="16">
        <f t="shared" si="24"/>
        <v>-5.4753999999999993E-6</v>
      </c>
      <c r="H407" s="16">
        <f t="shared" si="25"/>
        <v>2.9980005159999994E-11</v>
      </c>
      <c r="K407" s="16">
        <f t="shared" si="26"/>
        <v>5.4753999999999993E-6</v>
      </c>
      <c r="N407" s="16">
        <f t="shared" si="27"/>
        <v>5.4753999999999993E-6</v>
      </c>
    </row>
    <row r="408" spans="1:14" ht="15.75" thickBot="1">
      <c r="A408" s="3">
        <v>90</v>
      </c>
      <c r="B408" s="4">
        <v>90</v>
      </c>
      <c r="C408" s="4">
        <v>90</v>
      </c>
      <c r="D408" s="4">
        <v>25</v>
      </c>
      <c r="E408" s="4">
        <v>0</v>
      </c>
      <c r="F408" s="13">
        <f>-3.1375*POWER(10,-5)</f>
        <v>-3.1375000000000004E-5</v>
      </c>
      <c r="G408" s="16">
        <f t="shared" si="24"/>
        <v>3.1375000000000004E-5</v>
      </c>
      <c r="H408" s="16">
        <f t="shared" si="25"/>
        <v>9.8439062500000015E-10</v>
      </c>
      <c r="K408" s="16">
        <f t="shared" si="26"/>
        <v>3.1375000000000004E-5</v>
      </c>
      <c r="N408" s="16">
        <f t="shared" si="27"/>
        <v>-3.1375000000000004E-5</v>
      </c>
    </row>
    <row r="409" spans="1:14" ht="15.75" thickBot="1">
      <c r="A409" s="3">
        <v>90</v>
      </c>
      <c r="B409" s="4">
        <v>180</v>
      </c>
      <c r="C409" s="4">
        <v>180</v>
      </c>
      <c r="D409" s="4">
        <v>25</v>
      </c>
      <c r="E409" s="4">
        <v>0</v>
      </c>
      <c r="F409" s="13">
        <f>7.2971*POWER(10,-6)</f>
        <v>7.2971E-6</v>
      </c>
      <c r="G409" s="16">
        <f t="shared" si="24"/>
        <v>-7.2971E-6</v>
      </c>
      <c r="H409" s="16">
        <f t="shared" si="25"/>
        <v>5.3247668410000001E-11</v>
      </c>
      <c r="K409" s="16">
        <f t="shared" si="26"/>
        <v>7.2971E-6</v>
      </c>
      <c r="N409" s="16">
        <f t="shared" si="27"/>
        <v>7.2971E-6</v>
      </c>
    </row>
    <row r="410" spans="1:14" ht="15.75" thickBot="1">
      <c r="A410" s="3">
        <v>90</v>
      </c>
      <c r="B410" s="4">
        <v>270</v>
      </c>
      <c r="C410" s="4">
        <v>270</v>
      </c>
      <c r="D410" s="4">
        <v>25</v>
      </c>
      <c r="E410" s="4">
        <v>0</v>
      </c>
      <c r="F410" s="13">
        <f>7.596*POWER(10,-4)</f>
        <v>7.5960000000000003E-4</v>
      </c>
      <c r="G410" s="16">
        <f t="shared" si="24"/>
        <v>-7.5960000000000003E-4</v>
      </c>
      <c r="H410" s="16">
        <f t="shared" si="25"/>
        <v>5.7699216000000009E-7</v>
      </c>
      <c r="K410" s="16">
        <f t="shared" si="26"/>
        <v>7.5960000000000003E-4</v>
      </c>
      <c r="N410" s="16">
        <f t="shared" si="27"/>
        <v>7.5960000000000003E-4</v>
      </c>
    </row>
    <row r="411" spans="1:14" ht="15.75" thickBot="1">
      <c r="A411" s="3">
        <v>270</v>
      </c>
      <c r="B411" s="4">
        <v>30</v>
      </c>
      <c r="C411" s="4">
        <v>330</v>
      </c>
      <c r="D411" s="4">
        <v>25</v>
      </c>
      <c r="E411" s="4">
        <v>0</v>
      </c>
      <c r="F411" s="13">
        <f>4.0591*POWER(10,-4)</f>
        <v>4.0590999999999999E-4</v>
      </c>
      <c r="G411" s="16">
        <f t="shared" si="24"/>
        <v>-4.0590999999999999E-4</v>
      </c>
      <c r="H411" s="16">
        <f t="shared" si="25"/>
        <v>1.647629281E-7</v>
      </c>
      <c r="K411" s="16">
        <f t="shared" si="26"/>
        <v>4.0590999999999999E-4</v>
      </c>
      <c r="N411" s="16">
        <f t="shared" si="27"/>
        <v>4.0590999999999999E-4</v>
      </c>
    </row>
    <row r="412" spans="1:14" ht="15.75" thickBot="1">
      <c r="A412" s="3">
        <v>270</v>
      </c>
      <c r="B412" s="4">
        <v>90</v>
      </c>
      <c r="C412" s="4">
        <v>90</v>
      </c>
      <c r="D412" s="4">
        <v>25</v>
      </c>
      <c r="E412" s="4">
        <v>0</v>
      </c>
      <c r="F412" s="13">
        <f>8.1853*POWER(10,-6)</f>
        <v>8.1852999999999994E-6</v>
      </c>
      <c r="G412" s="16">
        <f t="shared" si="24"/>
        <v>-8.1852999999999994E-6</v>
      </c>
      <c r="H412" s="16">
        <f t="shared" si="25"/>
        <v>6.6999136089999984E-11</v>
      </c>
      <c r="K412" s="16">
        <f t="shared" si="26"/>
        <v>8.1852999999999994E-6</v>
      </c>
      <c r="N412" s="16">
        <f t="shared" si="27"/>
        <v>8.1852999999999994E-6</v>
      </c>
    </row>
    <row r="413" spans="1:14" ht="15.75" thickBot="1">
      <c r="A413" s="3">
        <v>270</v>
      </c>
      <c r="B413" s="4">
        <v>180</v>
      </c>
      <c r="C413" s="4">
        <v>180</v>
      </c>
      <c r="D413" s="4">
        <v>25</v>
      </c>
      <c r="E413" s="4">
        <v>0</v>
      </c>
      <c r="F413" s="13">
        <f>0.0022</f>
        <v>2.2000000000000001E-3</v>
      </c>
      <c r="G413" s="16">
        <f t="shared" si="24"/>
        <v>-2.2000000000000001E-3</v>
      </c>
      <c r="H413" s="16">
        <f t="shared" si="25"/>
        <v>4.8400000000000002E-6</v>
      </c>
      <c r="K413" s="16">
        <f t="shared" si="26"/>
        <v>2.2000000000000001E-3</v>
      </c>
      <c r="N413" s="16">
        <f t="shared" si="27"/>
        <v>2.2000000000000001E-3</v>
      </c>
    </row>
    <row r="414" spans="1:14" ht="15.75" thickBot="1">
      <c r="A414" s="3">
        <v>270</v>
      </c>
      <c r="B414" s="4">
        <v>270</v>
      </c>
      <c r="C414" s="4">
        <v>270</v>
      </c>
      <c r="D414" s="4">
        <v>25</v>
      </c>
      <c r="E414" s="4">
        <v>0</v>
      </c>
      <c r="F414" s="13">
        <f>0.1301</f>
        <v>0.13009999999999999</v>
      </c>
      <c r="G414" s="16">
        <f t="shared" si="24"/>
        <v>-0.13009999999999999</v>
      </c>
      <c r="H414" s="16">
        <f t="shared" si="25"/>
        <v>1.6926009999999998E-2</v>
      </c>
      <c r="K414" s="16">
        <f t="shared" si="26"/>
        <v>0.13009999999999999</v>
      </c>
      <c r="N414" s="16">
        <f t="shared" si="27"/>
        <v>0.13009999999999999</v>
      </c>
    </row>
    <row r="415" spans="1:14" ht="15.75" thickBot="1">
      <c r="A415" s="3">
        <v>330</v>
      </c>
      <c r="B415" s="4">
        <v>30</v>
      </c>
      <c r="C415" s="4">
        <v>330</v>
      </c>
      <c r="D415" s="4">
        <v>25</v>
      </c>
      <c r="E415" s="4">
        <v>0</v>
      </c>
      <c r="F415" s="13">
        <f>5.5576*POWER(10,-4)</f>
        <v>5.5575999999999998E-4</v>
      </c>
      <c r="G415" s="16">
        <f t="shared" si="24"/>
        <v>-5.5575999999999998E-4</v>
      </c>
      <c r="H415" s="16">
        <f t="shared" si="25"/>
        <v>3.0886917759999999E-7</v>
      </c>
      <c r="K415" s="16">
        <f t="shared" si="26"/>
        <v>5.5575999999999998E-4</v>
      </c>
      <c r="N415" s="16">
        <f t="shared" si="27"/>
        <v>5.5575999999999998E-4</v>
      </c>
    </row>
    <row r="416" spans="1:14" ht="15.75" thickBot="1">
      <c r="A416" s="3">
        <v>330</v>
      </c>
      <c r="B416" s="4">
        <v>330</v>
      </c>
      <c r="C416" s="4">
        <v>30</v>
      </c>
      <c r="D416" s="4">
        <v>25</v>
      </c>
      <c r="E416" s="4">
        <v>0</v>
      </c>
      <c r="F416" s="13">
        <f>0.002</f>
        <v>2E-3</v>
      </c>
      <c r="G416" s="16">
        <f t="shared" si="24"/>
        <v>-2E-3</v>
      </c>
      <c r="H416" s="16">
        <f t="shared" si="25"/>
        <v>3.9999999999999998E-6</v>
      </c>
      <c r="K416" s="16">
        <f t="shared" si="26"/>
        <v>2E-3</v>
      </c>
      <c r="N416" s="16">
        <f t="shared" si="27"/>
        <v>2E-3</v>
      </c>
    </row>
    <row r="417" spans="1:14" ht="15.75" thickBot="1">
      <c r="A417" s="3">
        <v>330</v>
      </c>
      <c r="B417" s="4">
        <v>180</v>
      </c>
      <c r="C417" s="4">
        <v>180</v>
      </c>
      <c r="D417" s="4">
        <v>25</v>
      </c>
      <c r="E417" s="4">
        <v>0</v>
      </c>
      <c r="F417" s="13">
        <f>0.003</f>
        <v>3.0000000000000001E-3</v>
      </c>
      <c r="G417" s="16">
        <f t="shared" si="24"/>
        <v>-3.0000000000000001E-3</v>
      </c>
      <c r="H417" s="16">
        <f t="shared" si="25"/>
        <v>9.0000000000000002E-6</v>
      </c>
      <c r="K417" s="16">
        <f t="shared" si="26"/>
        <v>3.0000000000000001E-3</v>
      </c>
      <c r="N417" s="16">
        <f t="shared" si="27"/>
        <v>3.0000000000000001E-3</v>
      </c>
    </row>
    <row r="418" spans="1:14" ht="15.75" thickBot="1">
      <c r="A418" s="3">
        <v>330</v>
      </c>
      <c r="B418" s="4">
        <v>270</v>
      </c>
      <c r="C418" s="4">
        <v>270</v>
      </c>
      <c r="D418" s="4">
        <v>25</v>
      </c>
      <c r="E418" s="4">
        <v>0</v>
      </c>
      <c r="F418" s="13">
        <f>0.1677</f>
        <v>0.16769999999999999</v>
      </c>
      <c r="G418" s="16">
        <f t="shared" si="24"/>
        <v>-0.16769999999999999</v>
      </c>
      <c r="H418" s="16">
        <f t="shared" si="25"/>
        <v>2.8123289999999995E-2</v>
      </c>
      <c r="K418" s="16">
        <f t="shared" si="26"/>
        <v>0.16769999999999999</v>
      </c>
      <c r="N418" s="16">
        <f t="shared" si="27"/>
        <v>0.16769999999999999</v>
      </c>
    </row>
    <row r="419" spans="1:14" ht="15.75" thickBot="1">
      <c r="A419" s="3">
        <v>30</v>
      </c>
      <c r="B419" s="4">
        <v>30</v>
      </c>
      <c r="C419" s="4">
        <v>330</v>
      </c>
      <c r="D419" s="4">
        <v>25</v>
      </c>
      <c r="E419" s="4">
        <v>0</v>
      </c>
      <c r="F419" s="13">
        <f>5.3847*POWER(10,-7)</f>
        <v>5.3846999999999992E-7</v>
      </c>
      <c r="G419" s="16">
        <f t="shared" si="24"/>
        <v>-5.3846999999999992E-7</v>
      </c>
      <c r="H419" s="16">
        <f t="shared" si="25"/>
        <v>2.899499408999999E-13</v>
      </c>
      <c r="K419" s="16">
        <f t="shared" si="26"/>
        <v>5.3846999999999992E-7</v>
      </c>
      <c r="N419" s="16">
        <f t="shared" si="27"/>
        <v>5.3846999999999992E-7</v>
      </c>
    </row>
    <row r="420" spans="1:14" ht="15.75" thickBot="1">
      <c r="A420" s="3">
        <v>30</v>
      </c>
      <c r="B420" s="4">
        <v>330</v>
      </c>
      <c r="C420" s="4">
        <v>30</v>
      </c>
      <c r="D420" s="4">
        <v>25</v>
      </c>
      <c r="E420" s="4">
        <v>0</v>
      </c>
      <c r="F420" s="13">
        <f>1.8652*POWER(10,-6)</f>
        <v>1.8651999999999999E-6</v>
      </c>
      <c r="G420" s="16">
        <f t="shared" si="24"/>
        <v>-1.8651999999999999E-6</v>
      </c>
      <c r="H420" s="16">
        <f t="shared" si="25"/>
        <v>3.4789710399999998E-12</v>
      </c>
      <c r="K420" s="16">
        <f t="shared" si="26"/>
        <v>1.8651999999999999E-6</v>
      </c>
      <c r="N420" s="16">
        <f t="shared" si="27"/>
        <v>1.8651999999999999E-6</v>
      </c>
    </row>
    <row r="421" spans="1:14" ht="15.75" thickBot="1">
      <c r="A421" s="3">
        <v>30</v>
      </c>
      <c r="B421" s="4">
        <v>90</v>
      </c>
      <c r="C421" s="4">
        <v>90</v>
      </c>
      <c r="D421" s="4">
        <v>25</v>
      </c>
      <c r="E421" s="4">
        <v>0</v>
      </c>
      <c r="F421" s="13">
        <f>3.7491*POWER(10,-5)</f>
        <v>3.7491000000000004E-5</v>
      </c>
      <c r="G421" s="16">
        <f t="shared" si="24"/>
        <v>-3.7491000000000004E-5</v>
      </c>
      <c r="H421" s="16">
        <f t="shared" si="25"/>
        <v>1.4055750810000004E-9</v>
      </c>
      <c r="K421" s="16">
        <f t="shared" si="26"/>
        <v>3.7491000000000004E-5</v>
      </c>
      <c r="N421" s="16">
        <f t="shared" si="27"/>
        <v>3.7491000000000004E-5</v>
      </c>
    </row>
    <row r="422" spans="1:14" ht="15.75" thickBot="1">
      <c r="A422" s="3">
        <v>30</v>
      </c>
      <c r="B422" s="4">
        <v>270</v>
      </c>
      <c r="C422" s="4">
        <v>270</v>
      </c>
      <c r="D422" s="4">
        <v>25</v>
      </c>
      <c r="E422" s="4">
        <v>0</v>
      </c>
      <c r="F422" s="13">
        <f>3.0509*POWER(10,-4)</f>
        <v>3.0508999999999999E-4</v>
      </c>
      <c r="G422" s="16">
        <f t="shared" si="24"/>
        <v>-3.0508999999999999E-4</v>
      </c>
      <c r="H422" s="16">
        <f t="shared" si="25"/>
        <v>9.3079908100000002E-8</v>
      </c>
      <c r="K422" s="16">
        <f t="shared" si="26"/>
        <v>3.0508999999999999E-4</v>
      </c>
      <c r="N422" s="16">
        <f t="shared" si="27"/>
        <v>3.0508999999999999E-4</v>
      </c>
    </row>
    <row r="423" spans="1:14" ht="15.75" thickBot="1">
      <c r="A423" s="3">
        <v>180</v>
      </c>
      <c r="B423" s="4">
        <v>30</v>
      </c>
      <c r="C423" s="4">
        <v>330</v>
      </c>
      <c r="D423" s="4">
        <v>25</v>
      </c>
      <c r="E423" s="4">
        <v>0</v>
      </c>
      <c r="F423" s="13">
        <f>3.3587*POWER(10,-5)</f>
        <v>3.3587000000000002E-5</v>
      </c>
      <c r="G423" s="16">
        <f t="shared" si="24"/>
        <v>-3.3587000000000002E-5</v>
      </c>
      <c r="H423" s="16">
        <f t="shared" si="25"/>
        <v>1.1280865690000001E-9</v>
      </c>
      <c r="K423" s="16">
        <f t="shared" si="26"/>
        <v>3.3587000000000002E-5</v>
      </c>
      <c r="N423" s="16">
        <f t="shared" si="27"/>
        <v>3.3587000000000002E-5</v>
      </c>
    </row>
    <row r="424" spans="1:14" ht="15.75" thickBot="1">
      <c r="A424" s="3">
        <v>180</v>
      </c>
      <c r="B424" s="4">
        <v>330</v>
      </c>
      <c r="C424" s="4">
        <v>30</v>
      </c>
      <c r="D424" s="4">
        <v>25</v>
      </c>
      <c r="E424" s="4">
        <v>0</v>
      </c>
      <c r="F424" s="13">
        <f>1.2591*POWER(10,-4)</f>
        <v>1.2591000000000002E-4</v>
      </c>
      <c r="G424" s="16">
        <f t="shared" si="24"/>
        <v>-1.2591000000000002E-4</v>
      </c>
      <c r="H424" s="16">
        <f t="shared" si="25"/>
        <v>1.5853328100000003E-8</v>
      </c>
      <c r="K424" s="16">
        <f t="shared" si="26"/>
        <v>1.2591000000000002E-4</v>
      </c>
      <c r="N424" s="16">
        <f t="shared" si="27"/>
        <v>1.2591000000000002E-4</v>
      </c>
    </row>
    <row r="425" spans="1:14" ht="15.75" thickBot="1">
      <c r="A425" s="3">
        <v>180</v>
      </c>
      <c r="B425" s="4">
        <v>90</v>
      </c>
      <c r="C425" s="4">
        <v>90</v>
      </c>
      <c r="D425" s="4">
        <v>25</v>
      </c>
      <c r="E425" s="4">
        <v>0</v>
      </c>
      <c r="F425" s="13">
        <f>1.4227*POWER(10,-6)</f>
        <v>1.4226999999999999E-6</v>
      </c>
      <c r="G425" s="16">
        <f t="shared" si="24"/>
        <v>-1.4226999999999999E-6</v>
      </c>
      <c r="H425" s="16">
        <f t="shared" si="25"/>
        <v>2.02407529E-12</v>
      </c>
      <c r="K425" s="16">
        <f t="shared" si="26"/>
        <v>1.4226999999999999E-6</v>
      </c>
      <c r="N425" s="16">
        <f t="shared" si="27"/>
        <v>1.4226999999999999E-6</v>
      </c>
    </row>
    <row r="426" spans="1:14" ht="15.75" thickBot="1">
      <c r="A426" s="3">
        <v>180</v>
      </c>
      <c r="B426" s="4">
        <v>180</v>
      </c>
      <c r="C426" s="4">
        <v>180</v>
      </c>
      <c r="D426" s="4">
        <v>25</v>
      </c>
      <c r="E426" s="4">
        <v>0</v>
      </c>
      <c r="F426" s="13">
        <f>1.734*POWER(10,-4)</f>
        <v>1.7340000000000001E-4</v>
      </c>
      <c r="G426" s="16">
        <f t="shared" si="24"/>
        <v>-1.7340000000000001E-4</v>
      </c>
      <c r="H426" s="16">
        <f t="shared" si="25"/>
        <v>3.0067560000000007E-8</v>
      </c>
      <c r="K426" s="16">
        <f t="shared" si="26"/>
        <v>1.7340000000000001E-4</v>
      </c>
      <c r="N426" s="16">
        <f t="shared" si="27"/>
        <v>1.7340000000000001E-4</v>
      </c>
    </row>
    <row r="427" spans="1:14" ht="15.75" thickBot="1">
      <c r="A427" s="3">
        <v>90</v>
      </c>
      <c r="B427" s="4">
        <v>330</v>
      </c>
      <c r="C427" s="4">
        <v>330</v>
      </c>
      <c r="D427" s="4">
        <v>25</v>
      </c>
      <c r="E427" s="4">
        <v>0</v>
      </c>
      <c r="F427" s="13">
        <f>0.0013</f>
        <v>1.2999999999999999E-3</v>
      </c>
      <c r="G427" s="16">
        <f t="shared" si="24"/>
        <v>-1.2999999999999999E-3</v>
      </c>
      <c r="H427" s="16">
        <f t="shared" si="25"/>
        <v>1.6899999999999999E-6</v>
      </c>
      <c r="K427" s="16">
        <f t="shared" si="26"/>
        <v>1.2999999999999999E-3</v>
      </c>
      <c r="N427" s="16">
        <f t="shared" si="27"/>
        <v>1.2999999999999999E-3</v>
      </c>
    </row>
    <row r="428" spans="1:14" ht="15.75" thickBot="1">
      <c r="A428" s="3">
        <v>90</v>
      </c>
      <c r="B428" s="4">
        <v>330</v>
      </c>
      <c r="C428" s="4">
        <v>90</v>
      </c>
      <c r="D428" s="4">
        <v>25</v>
      </c>
      <c r="E428" s="4">
        <v>0</v>
      </c>
      <c r="F428" s="13">
        <f>1.2965*POWER(10,-5)</f>
        <v>1.2965E-5</v>
      </c>
      <c r="G428" s="16">
        <f t="shared" si="24"/>
        <v>-1.2965E-5</v>
      </c>
      <c r="H428" s="16">
        <f t="shared" si="25"/>
        <v>1.6809122500000001E-10</v>
      </c>
      <c r="K428" s="16">
        <f t="shared" si="26"/>
        <v>1.2965E-5</v>
      </c>
      <c r="N428" s="16">
        <f t="shared" si="27"/>
        <v>1.2965E-5</v>
      </c>
    </row>
    <row r="429" spans="1:14" ht="15.75" thickBot="1">
      <c r="A429" s="3">
        <v>90</v>
      </c>
      <c r="B429" s="4">
        <v>330</v>
      </c>
      <c r="C429" s="4">
        <v>180</v>
      </c>
      <c r="D429" s="4">
        <v>25</v>
      </c>
      <c r="E429" s="4">
        <v>0</v>
      </c>
      <c r="F429" s="13">
        <f>1.5707*POWER(10,-4)</f>
        <v>1.5707000000000001E-4</v>
      </c>
      <c r="G429" s="16">
        <f t="shared" si="24"/>
        <v>-1.5707000000000001E-4</v>
      </c>
      <c r="H429" s="16">
        <f t="shared" si="25"/>
        <v>2.4670984900000003E-8</v>
      </c>
      <c r="K429" s="16">
        <f t="shared" si="26"/>
        <v>1.5707000000000001E-4</v>
      </c>
      <c r="N429" s="16">
        <f t="shared" si="27"/>
        <v>1.5707000000000001E-4</v>
      </c>
    </row>
    <row r="430" spans="1:14" ht="15.75" thickBot="1">
      <c r="A430" s="3">
        <v>90</v>
      </c>
      <c r="B430" s="4">
        <v>330</v>
      </c>
      <c r="C430" s="4">
        <v>270</v>
      </c>
      <c r="D430" s="4">
        <v>25</v>
      </c>
      <c r="E430" s="4">
        <v>30</v>
      </c>
      <c r="F430" s="13">
        <f>30.001</f>
        <v>30.001000000000001</v>
      </c>
      <c r="G430" s="16">
        <f t="shared" si="24"/>
        <v>-1.0000000000012221E-3</v>
      </c>
      <c r="H430" s="16">
        <f t="shared" si="25"/>
        <v>1.0000000000024443E-6</v>
      </c>
      <c r="K430" s="16">
        <f t="shared" si="26"/>
        <v>1.0000000000012221E-3</v>
      </c>
      <c r="N430" s="16">
        <f t="shared" si="27"/>
        <v>60.001000000000005</v>
      </c>
    </row>
    <row r="431" spans="1:14" ht="15.75" thickBot="1">
      <c r="A431" s="3">
        <v>270</v>
      </c>
      <c r="B431" s="4">
        <v>330</v>
      </c>
      <c r="C431" s="4">
        <v>330</v>
      </c>
      <c r="D431" s="4">
        <v>25</v>
      </c>
      <c r="E431" s="4">
        <v>0</v>
      </c>
      <c r="F431" s="13">
        <f>0.2053</f>
        <v>0.20530000000000001</v>
      </c>
      <c r="G431" s="16">
        <f t="shared" si="24"/>
        <v>-0.20530000000000001</v>
      </c>
      <c r="H431" s="16">
        <f t="shared" si="25"/>
        <v>4.2148090000000006E-2</v>
      </c>
      <c r="K431" s="16">
        <f t="shared" si="26"/>
        <v>0.20530000000000001</v>
      </c>
      <c r="N431" s="16">
        <f t="shared" si="27"/>
        <v>0.20530000000000001</v>
      </c>
    </row>
    <row r="432" spans="1:14" ht="15.75" thickBot="1">
      <c r="A432" s="3">
        <v>270</v>
      </c>
      <c r="B432" s="4">
        <v>330</v>
      </c>
      <c r="C432" s="4">
        <v>90</v>
      </c>
      <c r="D432" s="4">
        <v>25</v>
      </c>
      <c r="E432" s="4">
        <v>30</v>
      </c>
      <c r="F432" s="13">
        <f>30.0031</f>
        <v>30.0031</v>
      </c>
      <c r="G432" s="16">
        <f t="shared" si="24"/>
        <v>-3.0999999999998806E-3</v>
      </c>
      <c r="H432" s="16">
        <f t="shared" si="25"/>
        <v>9.6099999999992592E-6</v>
      </c>
      <c r="K432" s="16">
        <f t="shared" si="26"/>
        <v>3.0999999999998806E-3</v>
      </c>
      <c r="N432" s="16">
        <f t="shared" si="27"/>
        <v>60.003100000000003</v>
      </c>
    </row>
    <row r="433" spans="1:14" ht="15.75" thickBot="1">
      <c r="A433" s="3">
        <v>270</v>
      </c>
      <c r="B433" s="4">
        <v>330</v>
      </c>
      <c r="C433" s="4">
        <v>180</v>
      </c>
      <c r="D433" s="4">
        <v>25</v>
      </c>
      <c r="E433" s="4">
        <v>0</v>
      </c>
      <c r="F433" s="13">
        <f>0.0304</f>
        <v>3.04E-2</v>
      </c>
      <c r="G433" s="16">
        <f t="shared" si="24"/>
        <v>-3.04E-2</v>
      </c>
      <c r="H433" s="16">
        <f t="shared" si="25"/>
        <v>9.2416000000000004E-4</v>
      </c>
      <c r="K433" s="16">
        <f t="shared" si="26"/>
        <v>3.04E-2</v>
      </c>
      <c r="N433" s="16">
        <f t="shared" si="27"/>
        <v>3.04E-2</v>
      </c>
    </row>
    <row r="434" spans="1:14" ht="15.75" thickBot="1">
      <c r="A434" s="3">
        <v>270</v>
      </c>
      <c r="B434" s="4">
        <v>330</v>
      </c>
      <c r="C434" s="4">
        <v>270</v>
      </c>
      <c r="D434" s="4">
        <v>25</v>
      </c>
      <c r="E434" s="4">
        <v>0</v>
      </c>
      <c r="F434" s="13">
        <f>0.1677</f>
        <v>0.16769999999999999</v>
      </c>
      <c r="G434" s="16">
        <f t="shared" si="24"/>
        <v>-0.16769999999999999</v>
      </c>
      <c r="H434" s="16">
        <f t="shared" si="25"/>
        <v>2.8123289999999995E-2</v>
      </c>
      <c r="K434" s="16">
        <f t="shared" si="26"/>
        <v>0.16769999999999999</v>
      </c>
      <c r="N434" s="16">
        <f t="shared" si="27"/>
        <v>0.16769999999999999</v>
      </c>
    </row>
    <row r="435" spans="1:14" ht="15.75" thickBot="1">
      <c r="A435" s="3">
        <v>330</v>
      </c>
      <c r="B435" s="4">
        <v>330</v>
      </c>
      <c r="C435" s="4">
        <v>330</v>
      </c>
      <c r="D435" s="4">
        <v>25</v>
      </c>
      <c r="E435" s="4">
        <v>0</v>
      </c>
      <c r="F435" s="13">
        <f>0.2581</f>
        <v>0.2581</v>
      </c>
      <c r="G435" s="16">
        <f t="shared" si="24"/>
        <v>-0.2581</v>
      </c>
      <c r="H435" s="16">
        <f t="shared" si="25"/>
        <v>6.6615609999999992E-2</v>
      </c>
      <c r="K435" s="16">
        <f t="shared" si="26"/>
        <v>0.2581</v>
      </c>
      <c r="N435" s="16">
        <f t="shared" si="27"/>
        <v>0.2581</v>
      </c>
    </row>
    <row r="436" spans="1:14" ht="15.75" thickBot="1">
      <c r="A436" s="3">
        <v>330</v>
      </c>
      <c r="B436" s="4">
        <v>330</v>
      </c>
      <c r="C436" s="4">
        <v>90</v>
      </c>
      <c r="D436" s="4">
        <v>25</v>
      </c>
      <c r="E436" s="4">
        <v>0</v>
      </c>
      <c r="F436" s="13">
        <f>0.0042</f>
        <v>4.1999999999999997E-3</v>
      </c>
      <c r="G436" s="16">
        <f t="shared" si="24"/>
        <v>-4.1999999999999997E-3</v>
      </c>
      <c r="H436" s="16">
        <f t="shared" si="25"/>
        <v>1.7639999999999997E-5</v>
      </c>
      <c r="K436" s="16">
        <f t="shared" si="26"/>
        <v>4.1999999999999997E-3</v>
      </c>
      <c r="N436" s="16">
        <f t="shared" si="27"/>
        <v>4.1999999999999997E-3</v>
      </c>
    </row>
    <row r="437" spans="1:14" ht="15.75" thickBot="1">
      <c r="A437" s="3">
        <v>330</v>
      </c>
      <c r="B437" s="4">
        <v>330</v>
      </c>
      <c r="C437" s="4">
        <v>180</v>
      </c>
      <c r="D437" s="4">
        <v>25</v>
      </c>
      <c r="E437" s="4">
        <v>30</v>
      </c>
      <c r="F437" s="13">
        <f>30.0399</f>
        <v>30.039899999999999</v>
      </c>
      <c r="G437" s="16">
        <f t="shared" si="24"/>
        <v>-3.989999999999938E-2</v>
      </c>
      <c r="H437" s="16">
        <f t="shared" si="25"/>
        <v>1.5920099999999506E-3</v>
      </c>
      <c r="K437" s="16">
        <f t="shared" si="26"/>
        <v>3.989999999999938E-2</v>
      </c>
      <c r="N437" s="16">
        <f t="shared" si="27"/>
        <v>60.039900000000003</v>
      </c>
    </row>
    <row r="438" spans="1:14" ht="15.75" thickBot="1">
      <c r="A438" s="3">
        <v>330</v>
      </c>
      <c r="B438" s="4">
        <v>330</v>
      </c>
      <c r="C438" s="4">
        <v>270</v>
      </c>
      <c r="D438" s="4">
        <v>25</v>
      </c>
      <c r="E438" s="4">
        <v>0</v>
      </c>
      <c r="F438" s="13">
        <f>0.2129</f>
        <v>0.21290000000000001</v>
      </c>
      <c r="G438" s="16">
        <f t="shared" si="24"/>
        <v>-0.21290000000000001</v>
      </c>
      <c r="H438" s="16">
        <f t="shared" si="25"/>
        <v>4.5326410000000004E-2</v>
      </c>
      <c r="K438" s="16">
        <f t="shared" si="26"/>
        <v>0.21290000000000001</v>
      </c>
      <c r="N438" s="16">
        <f t="shared" si="27"/>
        <v>0.21290000000000001</v>
      </c>
    </row>
    <row r="439" spans="1:14" ht="15.75" thickBot="1">
      <c r="A439" s="3">
        <v>30</v>
      </c>
      <c r="B439" s="4">
        <v>330</v>
      </c>
      <c r="C439" s="4">
        <v>330</v>
      </c>
      <c r="D439" s="4">
        <v>25</v>
      </c>
      <c r="E439" s="4">
        <v>0</v>
      </c>
      <c r="F439" s="13">
        <f>5.5658*POWER(10,-4)</f>
        <v>5.565800000000001E-4</v>
      </c>
      <c r="G439" s="16">
        <f t="shared" si="24"/>
        <v>-5.565800000000001E-4</v>
      </c>
      <c r="H439" s="16">
        <f t="shared" si="25"/>
        <v>3.0978129640000009E-7</v>
      </c>
      <c r="K439" s="16">
        <f t="shared" si="26"/>
        <v>5.565800000000001E-4</v>
      </c>
      <c r="N439" s="16">
        <f t="shared" si="27"/>
        <v>5.565800000000001E-4</v>
      </c>
    </row>
    <row r="440" spans="1:14" ht="15.75" thickBot="1">
      <c r="A440" s="3">
        <v>30</v>
      </c>
      <c r="B440" s="4">
        <v>330</v>
      </c>
      <c r="C440" s="4">
        <v>90</v>
      </c>
      <c r="D440" s="4">
        <v>25</v>
      </c>
      <c r="E440" s="4">
        <v>0</v>
      </c>
      <c r="F440" s="13">
        <f>4.6488*POWER(10,-6)</f>
        <v>4.6487999999999994E-6</v>
      </c>
      <c r="G440" s="16">
        <f t="shared" si="24"/>
        <v>-4.6487999999999994E-6</v>
      </c>
      <c r="H440" s="16">
        <f t="shared" si="25"/>
        <v>2.1611341439999995E-11</v>
      </c>
      <c r="K440" s="16">
        <f t="shared" si="26"/>
        <v>4.6487999999999994E-6</v>
      </c>
      <c r="N440" s="16">
        <f t="shared" si="27"/>
        <v>4.6487999999999994E-6</v>
      </c>
    </row>
    <row r="441" spans="1:14" ht="15.75" thickBot="1">
      <c r="A441" s="3">
        <v>30</v>
      </c>
      <c r="B441" s="4">
        <v>330</v>
      </c>
      <c r="C441" s="4">
        <v>180</v>
      </c>
      <c r="D441" s="4">
        <v>25</v>
      </c>
      <c r="E441" s="4">
        <v>0</v>
      </c>
      <c r="F441" s="13">
        <f>6.0809*POWER(10,-5)</f>
        <v>6.0809E-5</v>
      </c>
      <c r="G441" s="16">
        <f t="shared" si="24"/>
        <v>-6.0809E-5</v>
      </c>
      <c r="H441" s="16">
        <f t="shared" si="25"/>
        <v>3.6977344810000001E-9</v>
      </c>
      <c r="K441" s="16">
        <f t="shared" si="26"/>
        <v>6.0809E-5</v>
      </c>
      <c r="N441" s="16">
        <f t="shared" si="27"/>
        <v>6.0809E-5</v>
      </c>
    </row>
    <row r="442" spans="1:14" ht="15.75" thickBot="1">
      <c r="A442" s="3">
        <v>30</v>
      </c>
      <c r="B442" s="4">
        <v>330</v>
      </c>
      <c r="C442" s="4">
        <v>270</v>
      </c>
      <c r="D442" s="4">
        <v>25</v>
      </c>
      <c r="E442" s="4">
        <v>360</v>
      </c>
      <c r="F442" s="13">
        <f>360.0004</f>
        <v>360.00040000000001</v>
      </c>
      <c r="G442" s="16">
        <f t="shared" si="24"/>
        <v>-4.0000000001327862E-4</v>
      </c>
      <c r="H442" s="16">
        <f t="shared" si="25"/>
        <v>1.6000000001062291E-7</v>
      </c>
      <c r="K442" s="16">
        <f t="shared" si="26"/>
        <v>4.0000000001327862E-4</v>
      </c>
      <c r="N442" s="16">
        <f t="shared" si="27"/>
        <v>720.00040000000001</v>
      </c>
    </row>
    <row r="443" spans="1:14" ht="15.75" thickBot="1">
      <c r="A443" s="3">
        <v>180</v>
      </c>
      <c r="B443" s="4">
        <v>330</v>
      </c>
      <c r="C443" s="4">
        <v>330</v>
      </c>
      <c r="D443" s="4">
        <v>25</v>
      </c>
      <c r="E443" s="4">
        <v>0</v>
      </c>
      <c r="F443" s="13">
        <f>0.0232</f>
        <v>2.3199999999999998E-2</v>
      </c>
      <c r="G443" s="16">
        <f t="shared" si="24"/>
        <v>-2.3199999999999998E-2</v>
      </c>
      <c r="H443" s="16">
        <f t="shared" si="25"/>
        <v>5.3823999999999994E-4</v>
      </c>
      <c r="K443" s="16">
        <f t="shared" si="26"/>
        <v>2.3199999999999998E-2</v>
      </c>
      <c r="N443" s="16">
        <f t="shared" si="27"/>
        <v>2.3199999999999998E-2</v>
      </c>
    </row>
    <row r="444" spans="1:14" ht="15.75" thickBot="1">
      <c r="A444" s="3">
        <v>180</v>
      </c>
      <c r="B444" s="4">
        <v>330</v>
      </c>
      <c r="C444" s="4">
        <v>90</v>
      </c>
      <c r="D444" s="4">
        <v>25</v>
      </c>
      <c r="E444" s="4">
        <v>0</v>
      </c>
      <c r="F444" s="13">
        <f>2.7717*POWER(10,-4)</f>
        <v>2.7717000000000003E-4</v>
      </c>
      <c r="G444" s="16">
        <f t="shared" si="24"/>
        <v>-2.7717000000000003E-4</v>
      </c>
      <c r="H444" s="16">
        <f t="shared" si="25"/>
        <v>7.6823208900000021E-8</v>
      </c>
      <c r="K444" s="16">
        <f t="shared" si="26"/>
        <v>2.7717000000000003E-4</v>
      </c>
      <c r="N444" s="16">
        <f t="shared" si="27"/>
        <v>2.7717000000000003E-4</v>
      </c>
    </row>
    <row r="445" spans="1:14" ht="15.75" thickBot="1">
      <c r="A445" s="3">
        <v>180</v>
      </c>
      <c r="B445" s="4">
        <v>330</v>
      </c>
      <c r="C445" s="4">
        <v>180</v>
      </c>
      <c r="D445" s="4">
        <v>25</v>
      </c>
      <c r="E445" s="4">
        <v>0</v>
      </c>
      <c r="F445" s="13">
        <f>0.003</f>
        <v>3.0000000000000001E-3</v>
      </c>
      <c r="G445" s="16">
        <f t="shared" si="24"/>
        <v>-3.0000000000000001E-3</v>
      </c>
      <c r="H445" s="16">
        <f t="shared" si="25"/>
        <v>9.0000000000000002E-6</v>
      </c>
      <c r="K445" s="16">
        <f t="shared" si="26"/>
        <v>3.0000000000000001E-3</v>
      </c>
      <c r="N445" s="16">
        <f t="shared" si="27"/>
        <v>3.0000000000000001E-3</v>
      </c>
    </row>
    <row r="446" spans="1:14" ht="15.75" thickBot="1">
      <c r="A446" s="3">
        <v>180</v>
      </c>
      <c r="B446" s="4">
        <v>330</v>
      </c>
      <c r="C446" s="4">
        <v>270</v>
      </c>
      <c r="D446" s="4">
        <v>25</v>
      </c>
      <c r="E446" s="4">
        <v>0</v>
      </c>
      <c r="F446" s="13">
        <f>0.0184</f>
        <v>1.84E-2</v>
      </c>
      <c r="G446" s="16">
        <f t="shared" si="24"/>
        <v>-1.84E-2</v>
      </c>
      <c r="H446" s="16">
        <f t="shared" si="25"/>
        <v>3.3856000000000001E-4</v>
      </c>
      <c r="K446" s="16">
        <f t="shared" si="26"/>
        <v>1.84E-2</v>
      </c>
      <c r="N446" s="16">
        <f t="shared" si="27"/>
        <v>1.84E-2</v>
      </c>
    </row>
    <row r="447" spans="1:14" ht="15.75" thickBot="1">
      <c r="A447" s="3">
        <v>90</v>
      </c>
      <c r="B447" s="4">
        <v>30</v>
      </c>
      <c r="C447" s="4">
        <v>30</v>
      </c>
      <c r="D447" s="4">
        <v>25</v>
      </c>
      <c r="E447" s="4">
        <v>0</v>
      </c>
      <c r="F447" s="13">
        <f>-7.9908*POWER(10,-5)</f>
        <v>-7.9908000000000008E-5</v>
      </c>
      <c r="G447" s="16">
        <f t="shared" si="24"/>
        <v>7.9908000000000008E-5</v>
      </c>
      <c r="H447" s="16">
        <f t="shared" si="25"/>
        <v>6.3852884640000012E-9</v>
      </c>
      <c r="K447" s="16">
        <f t="shared" si="26"/>
        <v>7.9908000000000008E-5</v>
      </c>
      <c r="N447" s="16">
        <f t="shared" si="27"/>
        <v>-7.9908000000000008E-5</v>
      </c>
    </row>
    <row r="448" spans="1:14" ht="15.75" thickBot="1">
      <c r="A448" s="3">
        <v>90</v>
      </c>
      <c r="B448" s="4">
        <v>30</v>
      </c>
      <c r="C448" s="4">
        <v>90</v>
      </c>
      <c r="D448" s="4">
        <v>25</v>
      </c>
      <c r="E448" s="4">
        <v>0</v>
      </c>
      <c r="F448" s="13">
        <f>5.7089*POWER(10,-5)</f>
        <v>5.7089000000000002E-5</v>
      </c>
      <c r="G448" s="16">
        <f t="shared" si="24"/>
        <v>-5.7089000000000002E-5</v>
      </c>
      <c r="H448" s="16">
        <f t="shared" si="25"/>
        <v>3.2591539210000001E-9</v>
      </c>
      <c r="K448" s="16">
        <f t="shared" si="26"/>
        <v>5.7089000000000002E-5</v>
      </c>
      <c r="N448" s="16">
        <f t="shared" si="27"/>
        <v>5.7089000000000002E-5</v>
      </c>
    </row>
    <row r="449" spans="1:14" ht="15.75" thickBot="1">
      <c r="A449" s="3">
        <v>90</v>
      </c>
      <c r="B449" s="4">
        <v>30</v>
      </c>
      <c r="C449" s="4">
        <v>180</v>
      </c>
      <c r="D449" s="4">
        <v>25</v>
      </c>
      <c r="E449" s="4">
        <v>0</v>
      </c>
      <c r="F449" s="13">
        <f>-2.3844*POWER(10,-6)</f>
        <v>-2.3843999999999996E-6</v>
      </c>
      <c r="G449" s="16">
        <f t="shared" si="24"/>
        <v>2.3843999999999996E-6</v>
      </c>
      <c r="H449" s="16">
        <f t="shared" si="25"/>
        <v>5.6853633599999979E-12</v>
      </c>
      <c r="K449" s="16">
        <f t="shared" si="26"/>
        <v>2.3843999999999996E-6</v>
      </c>
      <c r="N449" s="16">
        <f t="shared" si="27"/>
        <v>-2.3843999999999996E-6</v>
      </c>
    </row>
    <row r="450" spans="1:14" ht="15.75" thickBot="1">
      <c r="A450" s="3">
        <v>90</v>
      </c>
      <c r="B450" s="4">
        <v>30</v>
      </c>
      <c r="C450" s="4">
        <v>270</v>
      </c>
      <c r="D450" s="4">
        <v>25</v>
      </c>
      <c r="E450" s="4">
        <v>-30</v>
      </c>
      <c r="F450" s="13">
        <f>-30</f>
        <v>-30</v>
      </c>
      <c r="G450" s="16">
        <f t="shared" si="24"/>
        <v>0</v>
      </c>
      <c r="H450" s="16">
        <f t="shared" si="25"/>
        <v>0</v>
      </c>
      <c r="K450" s="16">
        <f t="shared" si="26"/>
        <v>0</v>
      </c>
      <c r="N450" s="16">
        <f t="shared" si="27"/>
        <v>-60</v>
      </c>
    </row>
    <row r="451" spans="1:14" ht="15.75" thickBot="1">
      <c r="A451" s="3">
        <v>270</v>
      </c>
      <c r="B451" s="4">
        <v>30</v>
      </c>
      <c r="C451" s="4">
        <v>30</v>
      </c>
      <c r="D451" s="4">
        <v>25</v>
      </c>
      <c r="E451" s="4">
        <v>0</v>
      </c>
      <c r="F451" s="13">
        <f>1.0095*POWER(10,-6)</f>
        <v>1.0095E-6</v>
      </c>
      <c r="G451" s="16">
        <f t="shared" ref="G451:G514" si="28">E451-F451</f>
        <v>-1.0095E-6</v>
      </c>
      <c r="H451" s="16">
        <f t="shared" ref="H451:H514" si="29">G451^2</f>
        <v>1.01909025E-12</v>
      </c>
      <c r="K451" s="16">
        <f t="shared" ref="K451:K514" si="30">ABS(G451)</f>
        <v>1.0095E-6</v>
      </c>
      <c r="N451" s="16">
        <f t="shared" ref="N451:N514" si="31">E451+F451</f>
        <v>1.0095E-6</v>
      </c>
    </row>
    <row r="452" spans="1:14" ht="15.75" thickBot="1">
      <c r="A452" s="3">
        <v>270</v>
      </c>
      <c r="B452" s="4">
        <v>30</v>
      </c>
      <c r="C452" s="4">
        <v>90</v>
      </c>
      <c r="D452" s="4">
        <v>25</v>
      </c>
      <c r="E452" s="4">
        <v>-30</v>
      </c>
      <c r="F452" s="13">
        <f>-30</f>
        <v>-30</v>
      </c>
      <c r="G452" s="16">
        <f t="shared" si="28"/>
        <v>0</v>
      </c>
      <c r="H452" s="16">
        <f t="shared" si="29"/>
        <v>0</v>
      </c>
      <c r="K452" s="16">
        <f t="shared" si="30"/>
        <v>0</v>
      </c>
      <c r="N452" s="16">
        <f t="shared" si="31"/>
        <v>-60</v>
      </c>
    </row>
    <row r="453" spans="1:14" ht="15.75" thickBot="1">
      <c r="A453" s="3">
        <v>270</v>
      </c>
      <c r="B453" s="4">
        <v>30</v>
      </c>
      <c r="C453" s="4">
        <v>180</v>
      </c>
      <c r="D453" s="4">
        <v>25</v>
      </c>
      <c r="E453" s="4">
        <v>0</v>
      </c>
      <c r="F453" s="13">
        <f>4.0101*POWER(10,-5)</f>
        <v>4.0101000000000008E-5</v>
      </c>
      <c r="G453" s="16">
        <f t="shared" si="28"/>
        <v>-4.0101000000000008E-5</v>
      </c>
      <c r="H453" s="16">
        <f t="shared" si="29"/>
        <v>1.6080902010000006E-9</v>
      </c>
      <c r="K453" s="16">
        <f t="shared" si="30"/>
        <v>4.0101000000000008E-5</v>
      </c>
      <c r="N453" s="16">
        <f t="shared" si="31"/>
        <v>4.0101000000000008E-5</v>
      </c>
    </row>
    <row r="454" spans="1:14" ht="15.75" thickBot="1">
      <c r="A454" s="3">
        <v>270</v>
      </c>
      <c r="B454" s="4">
        <v>30</v>
      </c>
      <c r="C454" s="4">
        <v>270</v>
      </c>
      <c r="D454" s="4">
        <v>25</v>
      </c>
      <c r="E454" s="4">
        <v>0</v>
      </c>
      <c r="F454" s="13">
        <f>3.0493*POWER(10,-4)</f>
        <v>3.0493000000000002E-4</v>
      </c>
      <c r="G454" s="16">
        <f t="shared" si="28"/>
        <v>-3.0493000000000002E-4</v>
      </c>
      <c r="H454" s="16">
        <f t="shared" si="29"/>
        <v>9.2982304900000018E-8</v>
      </c>
      <c r="K454" s="16">
        <f t="shared" si="30"/>
        <v>3.0493000000000002E-4</v>
      </c>
      <c r="N454" s="16">
        <f t="shared" si="31"/>
        <v>3.0493000000000002E-4</v>
      </c>
    </row>
    <row r="455" spans="1:14" ht="15.75" thickBot="1">
      <c r="A455" s="3">
        <v>330</v>
      </c>
      <c r="B455" s="4">
        <v>30</v>
      </c>
      <c r="C455" s="4">
        <v>30</v>
      </c>
      <c r="D455" s="4">
        <v>25</v>
      </c>
      <c r="E455" s="4">
        <v>0</v>
      </c>
      <c r="F455" s="13">
        <f>1.8922*POWER(10,-6)</f>
        <v>1.8922000000000001E-6</v>
      </c>
      <c r="G455" s="16">
        <f t="shared" si="28"/>
        <v>-1.8922000000000001E-6</v>
      </c>
      <c r="H455" s="16">
        <f t="shared" si="29"/>
        <v>3.5804208400000002E-12</v>
      </c>
      <c r="K455" s="16">
        <f t="shared" si="30"/>
        <v>1.8922000000000001E-6</v>
      </c>
      <c r="N455" s="16">
        <f t="shared" si="31"/>
        <v>1.8922000000000001E-6</v>
      </c>
    </row>
    <row r="456" spans="1:14" ht="15.75" thickBot="1">
      <c r="A456" s="3">
        <v>330</v>
      </c>
      <c r="B456" s="4">
        <v>30</v>
      </c>
      <c r="C456" s="4">
        <v>90</v>
      </c>
      <c r="D456" s="4">
        <v>25</v>
      </c>
      <c r="E456" s="4">
        <v>360</v>
      </c>
      <c r="F456" s="13">
        <f>360</f>
        <v>360</v>
      </c>
      <c r="G456" s="16">
        <f t="shared" si="28"/>
        <v>0</v>
      </c>
      <c r="H456" s="16">
        <f t="shared" si="29"/>
        <v>0</v>
      </c>
      <c r="K456" s="16">
        <f t="shared" si="30"/>
        <v>0</v>
      </c>
      <c r="N456" s="16">
        <f t="shared" si="31"/>
        <v>720</v>
      </c>
    </row>
    <row r="457" spans="1:14" ht="15.75" thickBot="1">
      <c r="A457" s="3">
        <v>330</v>
      </c>
      <c r="B457" s="4">
        <v>30</v>
      </c>
      <c r="C457" s="4">
        <v>180</v>
      </c>
      <c r="D457" s="4">
        <v>25</v>
      </c>
      <c r="E457" s="4">
        <v>0</v>
      </c>
      <c r="F457" s="13">
        <f>6.0356*POWER(10,-5)</f>
        <v>6.0356000000000003E-5</v>
      </c>
      <c r="G457" s="16">
        <f t="shared" si="28"/>
        <v>-6.0356000000000003E-5</v>
      </c>
      <c r="H457" s="16">
        <f t="shared" si="29"/>
        <v>3.6428467360000003E-9</v>
      </c>
      <c r="K457" s="16">
        <f t="shared" si="30"/>
        <v>6.0356000000000003E-5</v>
      </c>
      <c r="N457" s="16">
        <f t="shared" si="31"/>
        <v>6.0356000000000003E-5</v>
      </c>
    </row>
    <row r="458" spans="1:14" ht="15.75" thickBot="1">
      <c r="A458" s="3">
        <v>330</v>
      </c>
      <c r="B458" s="4">
        <v>30</v>
      </c>
      <c r="C458" s="4">
        <v>270</v>
      </c>
      <c r="D458" s="4">
        <v>25</v>
      </c>
      <c r="E458" s="4">
        <v>0</v>
      </c>
      <c r="F458" s="13">
        <f>4.2797*POWER(10,-4)</f>
        <v>4.2797000000000001E-4</v>
      </c>
      <c r="G458" s="16">
        <f t="shared" si="28"/>
        <v>-4.2797000000000001E-4</v>
      </c>
      <c r="H458" s="16">
        <f t="shared" si="29"/>
        <v>1.8315832090000001E-7</v>
      </c>
      <c r="K458" s="16">
        <f t="shared" si="30"/>
        <v>4.2797000000000001E-4</v>
      </c>
      <c r="N458" s="16">
        <f t="shared" si="31"/>
        <v>4.2797000000000001E-4</v>
      </c>
    </row>
    <row r="459" spans="1:14" ht="15.75" thickBot="1">
      <c r="A459" s="3">
        <v>30</v>
      </c>
      <c r="B459" s="4">
        <v>30</v>
      </c>
      <c r="C459" s="4">
        <v>30</v>
      </c>
      <c r="D459" s="4">
        <v>25</v>
      </c>
      <c r="E459" s="4">
        <v>0</v>
      </c>
      <c r="F459" s="13">
        <f>1.3431*POWER(10,-4)</f>
        <v>1.3431000000000001E-4</v>
      </c>
      <c r="G459" s="16">
        <f t="shared" si="28"/>
        <v>-1.3431000000000001E-4</v>
      </c>
      <c r="H459" s="16">
        <f t="shared" si="29"/>
        <v>1.8039176100000002E-8</v>
      </c>
      <c r="K459" s="16">
        <f t="shared" si="30"/>
        <v>1.3431000000000001E-4</v>
      </c>
      <c r="N459" s="16">
        <f t="shared" si="31"/>
        <v>1.3431000000000001E-4</v>
      </c>
    </row>
    <row r="460" spans="1:14" ht="15.75" thickBot="1">
      <c r="A460" s="3">
        <v>30</v>
      </c>
      <c r="B460" s="4">
        <v>30</v>
      </c>
      <c r="C460" s="4">
        <v>90</v>
      </c>
      <c r="D460" s="4">
        <v>25</v>
      </c>
      <c r="E460" s="4">
        <v>0</v>
      </c>
      <c r="F460" s="13">
        <f>-7.8765*POWER(10,-5)</f>
        <v>-7.8765000000000009E-5</v>
      </c>
      <c r="G460" s="16">
        <f t="shared" si="28"/>
        <v>7.8765000000000009E-5</v>
      </c>
      <c r="H460" s="16">
        <f t="shared" si="29"/>
        <v>6.2039252250000011E-9</v>
      </c>
      <c r="K460" s="16">
        <f t="shared" si="30"/>
        <v>7.8765000000000009E-5</v>
      </c>
      <c r="N460" s="16">
        <f t="shared" si="31"/>
        <v>-7.8765000000000009E-5</v>
      </c>
    </row>
    <row r="461" spans="1:14" ht="15.75" thickBot="1">
      <c r="A461" s="3">
        <v>30</v>
      </c>
      <c r="B461" s="4">
        <v>30</v>
      </c>
      <c r="C461" s="4">
        <v>180</v>
      </c>
      <c r="D461" s="4">
        <v>25</v>
      </c>
      <c r="E461" s="4">
        <v>-30</v>
      </c>
      <c r="F461" s="13">
        <f>-30</f>
        <v>-30</v>
      </c>
      <c r="G461" s="16">
        <f t="shared" si="28"/>
        <v>0</v>
      </c>
      <c r="H461" s="16">
        <f t="shared" si="29"/>
        <v>0</v>
      </c>
      <c r="K461" s="16">
        <f t="shared" si="30"/>
        <v>0</v>
      </c>
      <c r="N461" s="16">
        <f t="shared" si="31"/>
        <v>-60</v>
      </c>
    </row>
    <row r="462" spans="1:14" ht="15.75" thickBot="1">
      <c r="A462" s="3">
        <v>30</v>
      </c>
      <c r="B462" s="4">
        <v>30</v>
      </c>
      <c r="C462" s="4">
        <v>270</v>
      </c>
      <c r="D462" s="4">
        <v>25</v>
      </c>
      <c r="E462" s="4">
        <v>0</v>
      </c>
      <c r="F462" s="13">
        <f>1.0004*POWER(10,-7)</f>
        <v>1.0003999999999999E-7</v>
      </c>
      <c r="G462" s="16">
        <f t="shared" si="28"/>
        <v>-1.0003999999999999E-7</v>
      </c>
      <c r="H462" s="16">
        <f t="shared" si="29"/>
        <v>1.0008001599999998E-14</v>
      </c>
      <c r="K462" s="16">
        <f t="shared" si="30"/>
        <v>1.0003999999999999E-7</v>
      </c>
      <c r="N462" s="16">
        <f t="shared" si="31"/>
        <v>1.0003999999999999E-7</v>
      </c>
    </row>
    <row r="463" spans="1:14" ht="15.75" thickBot="1">
      <c r="A463" s="3">
        <v>180</v>
      </c>
      <c r="B463" s="4">
        <v>30</v>
      </c>
      <c r="C463" s="4">
        <v>30</v>
      </c>
      <c r="D463" s="4">
        <v>25</v>
      </c>
      <c r="E463" s="4">
        <v>0</v>
      </c>
      <c r="F463" s="13">
        <f>1.9146*POWER(10,-6)</f>
        <v>1.9145999999999998E-6</v>
      </c>
      <c r="G463" s="16">
        <f t="shared" si="28"/>
        <v>-1.9145999999999998E-6</v>
      </c>
      <c r="H463" s="16">
        <f t="shared" si="29"/>
        <v>3.6656931599999994E-12</v>
      </c>
      <c r="K463" s="16">
        <f t="shared" si="30"/>
        <v>1.9145999999999998E-6</v>
      </c>
      <c r="N463" s="16">
        <f t="shared" si="31"/>
        <v>1.9145999999999998E-6</v>
      </c>
    </row>
    <row r="464" spans="1:14" ht="15.75" thickBot="1">
      <c r="A464" s="3">
        <v>180</v>
      </c>
      <c r="B464" s="4">
        <v>30</v>
      </c>
      <c r="C464" s="4">
        <v>90</v>
      </c>
      <c r="D464" s="4">
        <v>25</v>
      </c>
      <c r="E464" s="4">
        <v>0</v>
      </c>
      <c r="F464" s="13">
        <f>-1.4005*POWER(10,-6)</f>
        <v>-1.4005E-6</v>
      </c>
      <c r="G464" s="16">
        <f t="shared" si="28"/>
        <v>1.4005E-6</v>
      </c>
      <c r="H464" s="16">
        <f t="shared" si="29"/>
        <v>1.9614002499999998E-12</v>
      </c>
      <c r="K464" s="16">
        <f t="shared" si="30"/>
        <v>1.4005E-6</v>
      </c>
      <c r="N464" s="16">
        <f t="shared" si="31"/>
        <v>-1.4005E-6</v>
      </c>
    </row>
    <row r="465" spans="1:14" ht="15.75" thickBot="1">
      <c r="A465" s="3">
        <v>180</v>
      </c>
      <c r="B465" s="4">
        <v>30</v>
      </c>
      <c r="C465" s="4">
        <v>180</v>
      </c>
      <c r="D465" s="4">
        <v>25</v>
      </c>
      <c r="E465" s="4">
        <v>0</v>
      </c>
      <c r="F465" s="13">
        <f>2.5735*POWER(10,-6)</f>
        <v>2.5735E-6</v>
      </c>
      <c r="G465" s="16">
        <f t="shared" si="28"/>
        <v>-2.5735E-6</v>
      </c>
      <c r="H465" s="16">
        <f t="shared" si="29"/>
        <v>6.6229022499999997E-12</v>
      </c>
      <c r="K465" s="16">
        <f t="shared" si="30"/>
        <v>2.5735E-6</v>
      </c>
      <c r="N465" s="16">
        <f t="shared" si="31"/>
        <v>2.5735E-6</v>
      </c>
    </row>
    <row r="466" spans="1:14" ht="15.75" thickBot="1">
      <c r="A466" s="3">
        <v>180</v>
      </c>
      <c r="B466" s="4">
        <v>30</v>
      </c>
      <c r="C466" s="4">
        <v>270</v>
      </c>
      <c r="D466" s="4">
        <v>25</v>
      </c>
      <c r="E466" s="4">
        <v>0</v>
      </c>
      <c r="F466" s="13">
        <f>2.3672*POWER(10,-5)</f>
        <v>2.3672000000000003E-5</v>
      </c>
      <c r="G466" s="16">
        <f t="shared" si="28"/>
        <v>-2.3672000000000003E-5</v>
      </c>
      <c r="H466" s="16">
        <f t="shared" si="29"/>
        <v>5.6036358400000012E-10</v>
      </c>
      <c r="K466" s="16">
        <f t="shared" si="30"/>
        <v>2.3672000000000003E-5</v>
      </c>
      <c r="N466" s="16">
        <f t="shared" si="31"/>
        <v>2.3672000000000003E-5</v>
      </c>
    </row>
    <row r="467" spans="1:14" ht="15.75" thickBot="1">
      <c r="A467" s="3">
        <v>90</v>
      </c>
      <c r="B467" s="4">
        <v>90</v>
      </c>
      <c r="C467" s="4">
        <v>330</v>
      </c>
      <c r="D467" s="4">
        <v>25</v>
      </c>
      <c r="E467" s="4">
        <v>0</v>
      </c>
      <c r="F467" s="13">
        <f>4.0931*POWER(10,-6)</f>
        <v>4.0930999999999998E-6</v>
      </c>
      <c r="G467" s="16">
        <f t="shared" si="28"/>
        <v>-4.0930999999999998E-6</v>
      </c>
      <c r="H467" s="16">
        <f t="shared" si="29"/>
        <v>1.6753467609999998E-11</v>
      </c>
      <c r="K467" s="16">
        <f t="shared" si="30"/>
        <v>4.0930999999999998E-6</v>
      </c>
      <c r="N467" s="16">
        <f t="shared" si="31"/>
        <v>4.0930999999999998E-6</v>
      </c>
    </row>
    <row r="468" spans="1:14" ht="15.75" thickBot="1">
      <c r="A468" s="3">
        <v>90</v>
      </c>
      <c r="B468" s="4">
        <v>90</v>
      </c>
      <c r="C468" s="4">
        <v>30</v>
      </c>
      <c r="D468" s="4">
        <v>25</v>
      </c>
      <c r="E468" s="4">
        <v>0</v>
      </c>
      <c r="F468" s="13">
        <f>3.8237*POWER(10,-5)</f>
        <v>3.8237000000000007E-5</v>
      </c>
      <c r="G468" s="16">
        <f t="shared" si="28"/>
        <v>-3.8237000000000007E-5</v>
      </c>
      <c r="H468" s="16">
        <f t="shared" si="29"/>
        <v>1.4620681690000005E-9</v>
      </c>
      <c r="K468" s="16">
        <f t="shared" si="30"/>
        <v>3.8237000000000007E-5</v>
      </c>
      <c r="N468" s="16">
        <f t="shared" si="31"/>
        <v>3.8237000000000007E-5</v>
      </c>
    </row>
    <row r="469" spans="1:14" ht="15.75" thickBot="1">
      <c r="A469" s="3">
        <v>90</v>
      </c>
      <c r="B469" s="4">
        <v>90</v>
      </c>
      <c r="C469" s="4">
        <v>180</v>
      </c>
      <c r="D469" s="4">
        <v>25</v>
      </c>
      <c r="E469" s="4">
        <v>0</v>
      </c>
      <c r="F469" s="13">
        <f>1.7663*POWER(10,-6)</f>
        <v>1.7662999999999999E-6</v>
      </c>
      <c r="G469" s="16">
        <f t="shared" si="28"/>
        <v>-1.7662999999999999E-6</v>
      </c>
      <c r="H469" s="16">
        <f t="shared" si="29"/>
        <v>3.1198156899999998E-12</v>
      </c>
      <c r="K469" s="16">
        <f t="shared" si="30"/>
        <v>1.7662999999999999E-6</v>
      </c>
      <c r="N469" s="16">
        <f t="shared" si="31"/>
        <v>1.7662999999999999E-6</v>
      </c>
    </row>
    <row r="470" spans="1:14" ht="15.75" thickBot="1">
      <c r="A470" s="3">
        <v>90</v>
      </c>
      <c r="B470" s="4">
        <v>90</v>
      </c>
      <c r="C470" s="4">
        <v>270</v>
      </c>
      <c r="D470" s="4">
        <v>25</v>
      </c>
      <c r="E470" s="4">
        <v>60</v>
      </c>
      <c r="F470" s="13">
        <v>60</v>
      </c>
      <c r="G470" s="16">
        <f t="shared" si="28"/>
        <v>0</v>
      </c>
      <c r="H470" s="16">
        <f t="shared" si="29"/>
        <v>0</v>
      </c>
      <c r="K470" s="16">
        <f t="shared" si="30"/>
        <v>0</v>
      </c>
      <c r="N470" s="16">
        <f t="shared" si="31"/>
        <v>120</v>
      </c>
    </row>
    <row r="471" spans="1:14" ht="15.75" thickBot="1">
      <c r="A471" s="3">
        <v>270</v>
      </c>
      <c r="B471" s="4">
        <v>90</v>
      </c>
      <c r="C471" s="4">
        <v>330</v>
      </c>
      <c r="D471" s="4">
        <v>25</v>
      </c>
      <c r="E471" s="4">
        <v>0</v>
      </c>
      <c r="F471" s="13">
        <f>9.9511*POWER(10,-4)</f>
        <v>9.9511E-4</v>
      </c>
      <c r="G471" s="16">
        <f t="shared" si="28"/>
        <v>-9.9511E-4</v>
      </c>
      <c r="H471" s="16">
        <f t="shared" si="29"/>
        <v>9.9024391209999998E-7</v>
      </c>
      <c r="K471" s="16">
        <f t="shared" si="30"/>
        <v>9.9511E-4</v>
      </c>
      <c r="N471" s="16">
        <f t="shared" si="31"/>
        <v>9.9511E-4</v>
      </c>
    </row>
    <row r="472" spans="1:14" ht="15.75" thickBot="1">
      <c r="A472" s="3">
        <v>270</v>
      </c>
      <c r="B472" s="4">
        <v>90</v>
      </c>
      <c r="C472" s="4">
        <v>30</v>
      </c>
      <c r="D472" s="4">
        <v>25</v>
      </c>
      <c r="E472" s="4">
        <v>0</v>
      </c>
      <c r="F472" s="13">
        <f>3.4145*POWER(10,-6)</f>
        <v>3.4144999999999997E-6</v>
      </c>
      <c r="G472" s="16">
        <f t="shared" si="28"/>
        <v>-3.4144999999999997E-6</v>
      </c>
      <c r="H472" s="16">
        <f t="shared" si="29"/>
        <v>1.1658810249999998E-11</v>
      </c>
      <c r="K472" s="16">
        <f t="shared" si="30"/>
        <v>3.4144999999999997E-6</v>
      </c>
      <c r="N472" s="16">
        <f t="shared" si="31"/>
        <v>3.4144999999999997E-6</v>
      </c>
    </row>
    <row r="473" spans="1:14" ht="15.75" thickBot="1">
      <c r="A473" s="3">
        <v>270</v>
      </c>
      <c r="B473" s="4">
        <v>90</v>
      </c>
      <c r="C473" s="4">
        <v>180</v>
      </c>
      <c r="D473" s="4">
        <v>25</v>
      </c>
      <c r="E473" s="4">
        <v>0</v>
      </c>
      <c r="F473" s="13">
        <f>1.0662*POWER(10,-6)</f>
        <v>1.0662000000000001E-6</v>
      </c>
      <c r="G473" s="16">
        <f t="shared" si="28"/>
        <v>-1.0662000000000001E-6</v>
      </c>
      <c r="H473" s="16">
        <f t="shared" si="29"/>
        <v>1.13678244E-12</v>
      </c>
      <c r="K473" s="16">
        <f t="shared" si="30"/>
        <v>1.0662000000000001E-6</v>
      </c>
      <c r="N473" s="16">
        <f t="shared" si="31"/>
        <v>1.0662000000000001E-6</v>
      </c>
    </row>
    <row r="474" spans="1:14" ht="15.75" thickBot="1">
      <c r="A474" s="3">
        <v>270</v>
      </c>
      <c r="B474" s="4">
        <v>90</v>
      </c>
      <c r="C474" s="4">
        <v>270</v>
      </c>
      <c r="D474" s="4">
        <v>25</v>
      </c>
      <c r="E474" s="4">
        <v>0</v>
      </c>
      <c r="F474" s="13">
        <f>7.5783*POWER(10,-3)</f>
        <v>7.5782999999999996E-3</v>
      </c>
      <c r="G474" s="16">
        <f t="shared" si="28"/>
        <v>-7.5782999999999996E-3</v>
      </c>
      <c r="H474" s="16">
        <f t="shared" si="29"/>
        <v>5.7430630889999995E-5</v>
      </c>
      <c r="K474" s="16">
        <f t="shared" si="30"/>
        <v>7.5782999999999996E-3</v>
      </c>
      <c r="N474" s="16">
        <f t="shared" si="31"/>
        <v>7.5782999999999996E-3</v>
      </c>
    </row>
    <row r="475" spans="1:14" ht="15.75" thickBot="1">
      <c r="A475" s="3">
        <v>330</v>
      </c>
      <c r="B475" s="4">
        <v>90</v>
      </c>
      <c r="C475" s="4">
        <v>330</v>
      </c>
      <c r="D475" s="4">
        <v>25</v>
      </c>
      <c r="E475" s="4">
        <v>0</v>
      </c>
      <c r="F475" s="13">
        <f>0.0013</f>
        <v>1.2999999999999999E-3</v>
      </c>
      <c r="G475" s="16">
        <f t="shared" si="28"/>
        <v>-1.2999999999999999E-3</v>
      </c>
      <c r="H475" s="16">
        <f t="shared" si="29"/>
        <v>1.6899999999999999E-6</v>
      </c>
      <c r="K475" s="16">
        <f t="shared" si="30"/>
        <v>1.2999999999999999E-3</v>
      </c>
      <c r="N475" s="16">
        <f t="shared" si="31"/>
        <v>1.2999999999999999E-3</v>
      </c>
    </row>
    <row r="476" spans="1:14" ht="15.75" thickBot="1">
      <c r="A476" s="3">
        <v>330</v>
      </c>
      <c r="B476" s="4">
        <v>90</v>
      </c>
      <c r="C476" s="4">
        <v>30</v>
      </c>
      <c r="D476" s="4">
        <v>25</v>
      </c>
      <c r="E476" s="4">
        <v>0</v>
      </c>
      <c r="F476" s="13">
        <f>5.4656*POWER(10,-6)</f>
        <v>5.4655999999999998E-6</v>
      </c>
      <c r="G476" s="16">
        <f t="shared" si="28"/>
        <v>-5.4655999999999998E-6</v>
      </c>
      <c r="H476" s="16">
        <f t="shared" si="29"/>
        <v>2.9872783359999995E-11</v>
      </c>
      <c r="K476" s="16">
        <f t="shared" si="30"/>
        <v>5.4655999999999998E-6</v>
      </c>
      <c r="N476" s="16">
        <f t="shared" si="31"/>
        <v>5.4655999999999998E-6</v>
      </c>
    </row>
    <row r="477" spans="1:14" ht="15.75" thickBot="1">
      <c r="A477" s="3">
        <v>330</v>
      </c>
      <c r="B477" s="4">
        <v>90</v>
      </c>
      <c r="C477" s="4">
        <v>180</v>
      </c>
      <c r="D477" s="4">
        <v>25</v>
      </c>
      <c r="E477" s="4">
        <v>0</v>
      </c>
      <c r="F477" s="13">
        <f>1.5683*POWER(10,-4)</f>
        <v>1.5683E-4</v>
      </c>
      <c r="G477" s="16">
        <f t="shared" si="28"/>
        <v>-1.5683E-4</v>
      </c>
      <c r="H477" s="16">
        <f t="shared" si="29"/>
        <v>2.45956489E-8</v>
      </c>
      <c r="K477" s="16">
        <f t="shared" si="30"/>
        <v>1.5683E-4</v>
      </c>
      <c r="N477" s="16">
        <f t="shared" si="31"/>
        <v>1.5683E-4</v>
      </c>
    </row>
    <row r="478" spans="1:14" ht="15.75" thickBot="1">
      <c r="A478" s="3">
        <v>330</v>
      </c>
      <c r="B478" s="4">
        <v>90</v>
      </c>
      <c r="C478" s="4">
        <v>270</v>
      </c>
      <c r="D478" s="4">
        <v>25</v>
      </c>
      <c r="E478" s="4">
        <v>0</v>
      </c>
      <c r="F478" s="13">
        <f>0.001</f>
        <v>1E-3</v>
      </c>
      <c r="G478" s="16">
        <f t="shared" si="28"/>
        <v>-1E-3</v>
      </c>
      <c r="H478" s="16">
        <f t="shared" si="29"/>
        <v>9.9999999999999995E-7</v>
      </c>
      <c r="K478" s="16">
        <f t="shared" si="30"/>
        <v>1E-3</v>
      </c>
      <c r="N478" s="16">
        <f t="shared" si="31"/>
        <v>1E-3</v>
      </c>
    </row>
    <row r="479" spans="1:14" ht="15.75" thickBot="1">
      <c r="A479" s="3">
        <v>30</v>
      </c>
      <c r="B479" s="4">
        <v>90</v>
      </c>
      <c r="C479" s="4">
        <v>330</v>
      </c>
      <c r="D479" s="4">
        <v>25</v>
      </c>
      <c r="E479" s="4">
        <v>0</v>
      </c>
      <c r="F479" s="13">
        <f>1.3848*POWER(10,-6)</f>
        <v>1.3848000000000001E-6</v>
      </c>
      <c r="G479" s="16">
        <f t="shared" si="28"/>
        <v>-1.3848000000000001E-6</v>
      </c>
      <c r="H479" s="16">
        <f t="shared" si="29"/>
        <v>1.9176710400000004E-12</v>
      </c>
      <c r="K479" s="16">
        <f t="shared" si="30"/>
        <v>1.3848000000000001E-6</v>
      </c>
      <c r="N479" s="16">
        <f t="shared" si="31"/>
        <v>1.3848000000000001E-6</v>
      </c>
    </row>
    <row r="480" spans="1:14" ht="15.75" thickBot="1">
      <c r="A480" s="3">
        <v>30</v>
      </c>
      <c r="B480" s="4">
        <v>90</v>
      </c>
      <c r="C480" s="4">
        <v>30</v>
      </c>
      <c r="D480" s="4">
        <v>25</v>
      </c>
      <c r="E480" s="4">
        <v>0</v>
      </c>
      <c r="F480" s="13">
        <f>-4.6955*POWER(10,-5)</f>
        <v>-4.6955000000000007E-5</v>
      </c>
      <c r="G480" s="16">
        <f t="shared" si="28"/>
        <v>4.6955000000000007E-5</v>
      </c>
      <c r="H480" s="16">
        <f t="shared" si="29"/>
        <v>2.2047720250000007E-9</v>
      </c>
      <c r="K480" s="16">
        <f t="shared" si="30"/>
        <v>4.6955000000000007E-5</v>
      </c>
      <c r="N480" s="16">
        <f t="shared" si="31"/>
        <v>-4.6955000000000007E-5</v>
      </c>
    </row>
    <row r="481" spans="1:14" ht="15.75" thickBot="1">
      <c r="A481" s="3">
        <v>30</v>
      </c>
      <c r="B481" s="4">
        <v>90</v>
      </c>
      <c r="C481" s="4">
        <v>180</v>
      </c>
      <c r="D481" s="4">
        <v>25</v>
      </c>
      <c r="E481" s="4">
        <v>360</v>
      </c>
      <c r="F481" s="13">
        <f>360</f>
        <v>360</v>
      </c>
      <c r="G481" s="16">
        <f t="shared" si="28"/>
        <v>0</v>
      </c>
      <c r="H481" s="16">
        <f t="shared" si="29"/>
        <v>0</v>
      </c>
      <c r="K481" s="16">
        <f t="shared" si="30"/>
        <v>0</v>
      </c>
      <c r="N481" s="16">
        <f t="shared" si="31"/>
        <v>720</v>
      </c>
    </row>
    <row r="482" spans="1:14" ht="15.75" thickBot="1">
      <c r="A482" s="3">
        <v>30</v>
      </c>
      <c r="B482" s="4">
        <v>90</v>
      </c>
      <c r="C482" s="4">
        <v>270</v>
      </c>
      <c r="D482" s="4">
        <v>25</v>
      </c>
      <c r="E482" s="4">
        <v>0</v>
      </c>
      <c r="F482" s="13">
        <f>1.1122*POWER(10,-6)</f>
        <v>1.1122000000000001E-6</v>
      </c>
      <c r="G482" s="16">
        <f t="shared" si="28"/>
        <v>-1.1122000000000001E-6</v>
      </c>
      <c r="H482" s="16">
        <f t="shared" si="29"/>
        <v>1.2369888400000002E-12</v>
      </c>
      <c r="K482" s="16">
        <f t="shared" si="30"/>
        <v>1.1122000000000001E-6</v>
      </c>
      <c r="N482" s="16">
        <f t="shared" si="31"/>
        <v>1.1122000000000001E-6</v>
      </c>
    </row>
    <row r="483" spans="1:14" ht="15.75" thickBot="1">
      <c r="A483" s="3">
        <v>180</v>
      </c>
      <c r="B483" s="4">
        <v>90</v>
      </c>
      <c r="C483" s="4">
        <v>330</v>
      </c>
      <c r="D483" s="4">
        <v>25</v>
      </c>
      <c r="E483" s="4">
        <v>0</v>
      </c>
      <c r="F483" s="13">
        <f>8.8029*POWER(10,-5)</f>
        <v>8.8028999999999994E-5</v>
      </c>
      <c r="G483" s="16">
        <f t="shared" si="28"/>
        <v>-8.8028999999999994E-5</v>
      </c>
      <c r="H483" s="16">
        <f t="shared" si="29"/>
        <v>7.7491048409999986E-9</v>
      </c>
      <c r="K483" s="16">
        <f t="shared" si="30"/>
        <v>8.8028999999999994E-5</v>
      </c>
      <c r="N483" s="16">
        <f t="shared" si="31"/>
        <v>8.8028999999999994E-5</v>
      </c>
    </row>
    <row r="484" spans="1:14" ht="15.75" thickBot="1">
      <c r="A484" s="3">
        <v>180</v>
      </c>
      <c r="B484" s="4">
        <v>90</v>
      </c>
      <c r="C484" s="4">
        <v>30</v>
      </c>
      <c r="D484" s="4">
        <v>25</v>
      </c>
      <c r="E484" s="4">
        <v>360</v>
      </c>
      <c r="F484" s="13">
        <f>360</f>
        <v>360</v>
      </c>
      <c r="G484" s="16">
        <f t="shared" si="28"/>
        <v>0</v>
      </c>
      <c r="H484" s="16">
        <f t="shared" si="29"/>
        <v>0</v>
      </c>
      <c r="K484" s="16">
        <f t="shared" si="30"/>
        <v>0</v>
      </c>
      <c r="N484" s="16">
        <f t="shared" si="31"/>
        <v>720</v>
      </c>
    </row>
    <row r="485" spans="1:14" ht="15.75" thickBot="1">
      <c r="A485" s="3">
        <v>180</v>
      </c>
      <c r="B485" s="4">
        <v>90</v>
      </c>
      <c r="C485" s="4">
        <v>180</v>
      </c>
      <c r="D485" s="4">
        <v>25</v>
      </c>
      <c r="E485" s="4">
        <v>0</v>
      </c>
      <c r="F485" s="13">
        <f>7.2779*POWER(10,-6)</f>
        <v>7.2778999999999994E-6</v>
      </c>
      <c r="G485" s="16">
        <f t="shared" si="28"/>
        <v>-7.2778999999999994E-6</v>
      </c>
      <c r="H485" s="16">
        <f t="shared" si="29"/>
        <v>5.2967828409999992E-11</v>
      </c>
      <c r="K485" s="16">
        <f t="shared" si="30"/>
        <v>7.2778999999999994E-6</v>
      </c>
      <c r="N485" s="16">
        <f t="shared" si="31"/>
        <v>7.2778999999999994E-6</v>
      </c>
    </row>
    <row r="486" spans="1:14" ht="15.75" thickBot="1">
      <c r="A486" s="3">
        <v>180</v>
      </c>
      <c r="B486" s="4">
        <v>90</v>
      </c>
      <c r="C486" s="4">
        <v>270</v>
      </c>
      <c r="D486" s="4">
        <v>25</v>
      </c>
      <c r="E486" s="4">
        <v>0</v>
      </c>
      <c r="F486" s="13">
        <f>6.3369*POWER(10,-5)</f>
        <v>6.3369000000000009E-5</v>
      </c>
      <c r="G486" s="16">
        <f t="shared" si="28"/>
        <v>-6.3369000000000009E-5</v>
      </c>
      <c r="H486" s="16">
        <f t="shared" si="29"/>
        <v>4.0156301610000014E-9</v>
      </c>
      <c r="K486" s="16">
        <f t="shared" si="30"/>
        <v>6.3369000000000009E-5</v>
      </c>
      <c r="N486" s="16">
        <f t="shared" si="31"/>
        <v>6.3369000000000009E-5</v>
      </c>
    </row>
    <row r="487" spans="1:14" ht="15.75" thickBot="1">
      <c r="A487" s="3">
        <v>90</v>
      </c>
      <c r="B487" s="4">
        <v>180</v>
      </c>
      <c r="C487" s="4">
        <v>330</v>
      </c>
      <c r="D487" s="4">
        <v>25</v>
      </c>
      <c r="E487" s="4">
        <v>0</v>
      </c>
      <c r="F487" s="13">
        <f>8.8167*POWER(10,-5)</f>
        <v>8.8167000000000012E-5</v>
      </c>
      <c r="G487" s="16">
        <f t="shared" si="28"/>
        <v>-8.8167000000000012E-5</v>
      </c>
      <c r="H487" s="16">
        <f t="shared" si="29"/>
        <v>7.7734198890000027E-9</v>
      </c>
      <c r="K487" s="16">
        <f t="shared" si="30"/>
        <v>8.8167000000000012E-5</v>
      </c>
      <c r="N487" s="16">
        <f t="shared" si="31"/>
        <v>8.8167000000000012E-5</v>
      </c>
    </row>
    <row r="488" spans="1:14" ht="15.75" thickBot="1">
      <c r="A488" s="3">
        <v>90</v>
      </c>
      <c r="B488" s="4">
        <v>180</v>
      </c>
      <c r="C488" s="4">
        <v>30</v>
      </c>
      <c r="D488" s="4">
        <v>25</v>
      </c>
      <c r="E488" s="4">
        <v>0</v>
      </c>
      <c r="F488" s="13">
        <f>-6.5156*POWER(10,-7)</f>
        <v>-6.5155999999999999E-7</v>
      </c>
      <c r="G488" s="16">
        <f t="shared" si="28"/>
        <v>6.5155999999999999E-7</v>
      </c>
      <c r="H488" s="16">
        <f t="shared" si="29"/>
        <v>4.2453043359999998E-13</v>
      </c>
      <c r="K488" s="16">
        <f t="shared" si="30"/>
        <v>6.5155999999999999E-7</v>
      </c>
      <c r="N488" s="16">
        <f t="shared" si="31"/>
        <v>-6.5155999999999999E-7</v>
      </c>
    </row>
    <row r="489" spans="1:14" ht="15.75" thickBot="1">
      <c r="A489" s="3">
        <v>90</v>
      </c>
      <c r="B489" s="4">
        <v>180</v>
      </c>
      <c r="C489" s="4">
        <v>90</v>
      </c>
      <c r="D489" s="4">
        <v>25</v>
      </c>
      <c r="E489" s="4">
        <v>0</v>
      </c>
      <c r="F489" s="13">
        <f>1.1812*POWER(10,-6)</f>
        <v>1.1812E-6</v>
      </c>
      <c r="G489" s="16">
        <f t="shared" si="28"/>
        <v>-1.1812E-6</v>
      </c>
      <c r="H489" s="16">
        <f t="shared" si="29"/>
        <v>1.39523344E-12</v>
      </c>
      <c r="K489" s="16">
        <f t="shared" si="30"/>
        <v>1.1812E-6</v>
      </c>
      <c r="N489" s="16">
        <f t="shared" si="31"/>
        <v>1.1812E-6</v>
      </c>
    </row>
    <row r="490" spans="1:14" ht="15.75" thickBot="1">
      <c r="A490" s="3">
        <v>90</v>
      </c>
      <c r="B490" s="4">
        <v>180</v>
      </c>
      <c r="C490" s="4">
        <v>270</v>
      </c>
      <c r="D490" s="4">
        <v>25</v>
      </c>
      <c r="E490" s="4">
        <v>0</v>
      </c>
      <c r="F490" s="13">
        <f>6.344*POWER(10,-5)</f>
        <v>6.3440000000000002E-5</v>
      </c>
      <c r="G490" s="16">
        <f t="shared" si="28"/>
        <v>-6.3440000000000002E-5</v>
      </c>
      <c r="H490" s="16">
        <f t="shared" si="29"/>
        <v>4.0246336000000003E-9</v>
      </c>
      <c r="K490" s="16">
        <f t="shared" si="30"/>
        <v>6.3440000000000002E-5</v>
      </c>
      <c r="N490" s="16">
        <f t="shared" si="31"/>
        <v>6.3440000000000002E-5</v>
      </c>
    </row>
    <row r="491" spans="1:14" ht="15.75" thickBot="1">
      <c r="A491" s="3">
        <v>270</v>
      </c>
      <c r="B491" s="4">
        <v>180</v>
      </c>
      <c r="C491" s="4">
        <v>330</v>
      </c>
      <c r="D491" s="4">
        <v>25</v>
      </c>
      <c r="E491" s="4">
        <v>0</v>
      </c>
      <c r="F491" s="13">
        <f>0.0176</f>
        <v>1.7600000000000001E-2</v>
      </c>
      <c r="G491" s="16">
        <f t="shared" si="28"/>
        <v>-1.7600000000000001E-2</v>
      </c>
      <c r="H491" s="16">
        <f t="shared" si="29"/>
        <v>3.0976000000000002E-4</v>
      </c>
      <c r="K491" s="16">
        <f t="shared" si="30"/>
        <v>1.7600000000000001E-2</v>
      </c>
      <c r="N491" s="16">
        <f t="shared" si="31"/>
        <v>1.7600000000000001E-2</v>
      </c>
    </row>
    <row r="492" spans="1:14" ht="15.75" thickBot="1">
      <c r="A492" s="3">
        <v>270</v>
      </c>
      <c r="B492" s="4">
        <v>180</v>
      </c>
      <c r="C492" s="4">
        <v>30</v>
      </c>
      <c r="D492" s="4">
        <v>25</v>
      </c>
      <c r="E492" s="4">
        <v>0</v>
      </c>
      <c r="F492" s="13">
        <f>8.3123*POWER(10,-5)</f>
        <v>8.312300000000001E-5</v>
      </c>
      <c r="G492" s="16">
        <f t="shared" si="28"/>
        <v>-8.312300000000001E-5</v>
      </c>
      <c r="H492" s="16">
        <f t="shared" si="29"/>
        <v>6.9094331290000018E-9</v>
      </c>
      <c r="K492" s="16">
        <f t="shared" si="30"/>
        <v>8.312300000000001E-5</v>
      </c>
      <c r="N492" s="16">
        <f t="shared" si="31"/>
        <v>8.312300000000001E-5</v>
      </c>
    </row>
    <row r="493" spans="1:14" ht="15.75" thickBot="1">
      <c r="A493" s="3">
        <v>270</v>
      </c>
      <c r="B493" s="4">
        <v>180</v>
      </c>
      <c r="C493" s="4">
        <v>90</v>
      </c>
      <c r="D493" s="4">
        <v>25</v>
      </c>
      <c r="E493" s="4">
        <v>0</v>
      </c>
      <c r="F493" s="13">
        <f>1.8801*POWER(10,-4)</f>
        <v>1.8801000000000001E-4</v>
      </c>
      <c r="G493" s="16">
        <f t="shared" si="28"/>
        <v>-1.8801000000000001E-4</v>
      </c>
      <c r="H493" s="16">
        <f t="shared" si="29"/>
        <v>3.5347760100000005E-8</v>
      </c>
      <c r="K493" s="16">
        <f t="shared" si="30"/>
        <v>1.8801000000000001E-4</v>
      </c>
      <c r="N493" s="16">
        <f t="shared" si="31"/>
        <v>1.8801000000000001E-4</v>
      </c>
    </row>
    <row r="494" spans="1:14" ht="15.75" thickBot="1">
      <c r="A494" s="3">
        <v>270</v>
      </c>
      <c r="B494" s="4">
        <v>180</v>
      </c>
      <c r="C494" s="4">
        <v>270</v>
      </c>
      <c r="D494" s="4">
        <v>25</v>
      </c>
      <c r="E494" s="4">
        <v>0</v>
      </c>
      <c r="F494" s="13">
        <f>0.0138</f>
        <v>1.38E-2</v>
      </c>
      <c r="G494" s="16">
        <f t="shared" si="28"/>
        <v>-1.38E-2</v>
      </c>
      <c r="H494" s="16">
        <f t="shared" si="29"/>
        <v>1.9044E-4</v>
      </c>
      <c r="K494" s="16">
        <f t="shared" si="30"/>
        <v>1.38E-2</v>
      </c>
      <c r="N494" s="16">
        <f t="shared" si="31"/>
        <v>1.38E-2</v>
      </c>
    </row>
    <row r="495" spans="1:14" ht="15.75" thickBot="1">
      <c r="A495" s="3">
        <v>330</v>
      </c>
      <c r="B495" s="4">
        <v>180</v>
      </c>
      <c r="C495" s="4">
        <v>330</v>
      </c>
      <c r="D495" s="4">
        <v>25</v>
      </c>
      <c r="E495" s="4">
        <v>0</v>
      </c>
      <c r="F495" s="13">
        <f>0.0231</f>
        <v>2.3099999999999999E-2</v>
      </c>
      <c r="G495" s="16">
        <f t="shared" si="28"/>
        <v>-2.3099999999999999E-2</v>
      </c>
      <c r="H495" s="16">
        <f t="shared" si="29"/>
        <v>5.336099999999999E-4</v>
      </c>
      <c r="K495" s="16">
        <f t="shared" si="30"/>
        <v>2.3099999999999999E-2</v>
      </c>
      <c r="N495" s="16">
        <f t="shared" si="31"/>
        <v>2.3099999999999999E-2</v>
      </c>
    </row>
    <row r="496" spans="1:14" ht="15.75" thickBot="1">
      <c r="A496" s="3">
        <v>330</v>
      </c>
      <c r="B496" s="4">
        <v>180</v>
      </c>
      <c r="C496" s="4">
        <v>30</v>
      </c>
      <c r="D496" s="4">
        <v>25</v>
      </c>
      <c r="E496" s="4">
        <v>0</v>
      </c>
      <c r="F496" s="13">
        <f>1.2575*POWER(10,-4)</f>
        <v>1.2575000000000002E-4</v>
      </c>
      <c r="G496" s="16">
        <f t="shared" si="28"/>
        <v>-1.2575000000000002E-4</v>
      </c>
      <c r="H496" s="16">
        <f t="shared" si="29"/>
        <v>1.5813062500000006E-8</v>
      </c>
      <c r="K496" s="16">
        <f t="shared" si="30"/>
        <v>1.2575000000000002E-4</v>
      </c>
      <c r="N496" s="16">
        <f t="shared" si="31"/>
        <v>1.2575000000000002E-4</v>
      </c>
    </row>
    <row r="497" spans="1:14" ht="15.75" thickBot="1">
      <c r="A497" s="3">
        <v>330</v>
      </c>
      <c r="B497" s="4">
        <v>180</v>
      </c>
      <c r="C497" s="4">
        <v>90</v>
      </c>
      <c r="D497" s="4">
        <v>25</v>
      </c>
      <c r="E497" s="4">
        <v>0</v>
      </c>
      <c r="F497" s="13">
        <f>2.774*POWER(10,-4)</f>
        <v>2.7740000000000002E-4</v>
      </c>
      <c r="G497" s="16">
        <f t="shared" si="28"/>
        <v>-2.7740000000000002E-4</v>
      </c>
      <c r="H497" s="16">
        <f t="shared" si="29"/>
        <v>7.6950760000000015E-8</v>
      </c>
      <c r="K497" s="16">
        <f t="shared" si="30"/>
        <v>2.7740000000000002E-4</v>
      </c>
      <c r="N497" s="16">
        <f t="shared" si="31"/>
        <v>2.7740000000000002E-4</v>
      </c>
    </row>
    <row r="498" spans="1:14" ht="15.75" thickBot="1">
      <c r="A498" s="3">
        <v>330</v>
      </c>
      <c r="B498" s="4">
        <v>180</v>
      </c>
      <c r="C498" s="4">
        <v>270</v>
      </c>
      <c r="D498" s="4">
        <v>25</v>
      </c>
      <c r="E498" s="4">
        <v>0</v>
      </c>
      <c r="F498" s="13">
        <f>0.0184</f>
        <v>1.84E-2</v>
      </c>
      <c r="G498" s="16">
        <f t="shared" si="28"/>
        <v>-1.84E-2</v>
      </c>
      <c r="H498" s="16">
        <f t="shared" si="29"/>
        <v>3.3856000000000001E-4</v>
      </c>
      <c r="K498" s="16">
        <f t="shared" si="30"/>
        <v>1.84E-2</v>
      </c>
      <c r="N498" s="16">
        <f t="shared" si="31"/>
        <v>1.84E-2</v>
      </c>
    </row>
    <row r="499" spans="1:14" ht="15.75" thickBot="1">
      <c r="A499" s="3">
        <v>30</v>
      </c>
      <c r="B499" s="4">
        <v>180</v>
      </c>
      <c r="C499" s="4">
        <v>330</v>
      </c>
      <c r="D499" s="4">
        <v>25</v>
      </c>
      <c r="E499" s="4">
        <v>0</v>
      </c>
      <c r="F499" s="13">
        <f>3.357*POWER(10,-5)</f>
        <v>3.3570000000000006E-5</v>
      </c>
      <c r="G499" s="16">
        <f t="shared" si="28"/>
        <v>-3.3570000000000006E-5</v>
      </c>
      <c r="H499" s="16">
        <f t="shared" si="29"/>
        <v>1.1269449000000004E-9</v>
      </c>
      <c r="K499" s="16">
        <f t="shared" si="30"/>
        <v>3.3570000000000006E-5</v>
      </c>
      <c r="N499" s="16">
        <f t="shared" si="31"/>
        <v>3.3570000000000006E-5</v>
      </c>
    </row>
    <row r="500" spans="1:14" ht="15.75" thickBot="1">
      <c r="A500" s="3">
        <v>30</v>
      </c>
      <c r="B500" s="4">
        <v>180</v>
      </c>
      <c r="C500" s="4">
        <v>30</v>
      </c>
      <c r="D500" s="4">
        <v>25</v>
      </c>
      <c r="E500" s="4">
        <v>0</v>
      </c>
      <c r="F500" s="13">
        <f>9.0736*POWER(10,-7)</f>
        <v>9.0736000000000005E-7</v>
      </c>
      <c r="G500" s="16">
        <f t="shared" si="28"/>
        <v>-9.0736000000000005E-7</v>
      </c>
      <c r="H500" s="16">
        <f t="shared" si="29"/>
        <v>8.2330216960000005E-13</v>
      </c>
      <c r="K500" s="16">
        <f t="shared" si="30"/>
        <v>9.0736000000000005E-7</v>
      </c>
      <c r="N500" s="16">
        <f t="shared" si="31"/>
        <v>9.0736000000000005E-7</v>
      </c>
    </row>
    <row r="501" spans="1:14" ht="15.75" thickBot="1">
      <c r="A501" s="3">
        <v>30</v>
      </c>
      <c r="B501" s="4">
        <v>180</v>
      </c>
      <c r="C501" s="4">
        <v>90</v>
      </c>
      <c r="D501" s="4">
        <v>25</v>
      </c>
      <c r="E501" s="4">
        <v>0</v>
      </c>
      <c r="F501" s="13">
        <f>-6.5595*POWER(10,-7)</f>
        <v>-6.5594999999999994E-7</v>
      </c>
      <c r="G501" s="16">
        <f t="shared" si="28"/>
        <v>6.5594999999999994E-7</v>
      </c>
      <c r="H501" s="16">
        <f t="shared" si="29"/>
        <v>4.3027040249999994E-13</v>
      </c>
      <c r="K501" s="16">
        <f t="shared" si="30"/>
        <v>6.5594999999999994E-7</v>
      </c>
      <c r="N501" s="16">
        <f t="shared" si="31"/>
        <v>-6.5594999999999994E-7</v>
      </c>
    </row>
    <row r="502" spans="1:14" ht="15.75" thickBot="1">
      <c r="A502" s="3">
        <v>30</v>
      </c>
      <c r="B502" s="4">
        <v>180</v>
      </c>
      <c r="C502" s="4">
        <v>270</v>
      </c>
      <c r="D502" s="4">
        <v>25</v>
      </c>
      <c r="E502" s="4">
        <v>0</v>
      </c>
      <c r="F502" s="13">
        <f>2.3684*POWER(10,-5)</f>
        <v>2.3683999999999999E-5</v>
      </c>
      <c r="G502" s="16">
        <f t="shared" si="28"/>
        <v>-2.3683999999999999E-5</v>
      </c>
      <c r="H502" s="16">
        <f t="shared" si="29"/>
        <v>5.6093185599999998E-10</v>
      </c>
      <c r="K502" s="16">
        <f t="shared" si="30"/>
        <v>2.3683999999999999E-5</v>
      </c>
      <c r="N502" s="16">
        <f t="shared" si="31"/>
        <v>2.3683999999999999E-5</v>
      </c>
    </row>
    <row r="503" spans="1:14" ht="15.75" thickBot="1">
      <c r="A503" s="3">
        <v>180</v>
      </c>
      <c r="B503" s="4">
        <v>180</v>
      </c>
      <c r="C503" s="4">
        <v>330</v>
      </c>
      <c r="D503" s="4">
        <v>25</v>
      </c>
      <c r="E503" s="4">
        <v>-30</v>
      </c>
      <c r="F503" s="13">
        <f>-29.9983</f>
        <v>-29.9983</v>
      </c>
      <c r="G503" s="16">
        <f t="shared" si="28"/>
        <v>-1.6999999999995907E-3</v>
      </c>
      <c r="H503" s="16">
        <f t="shared" si="29"/>
        <v>2.8899999999986086E-6</v>
      </c>
      <c r="K503" s="16">
        <f t="shared" si="30"/>
        <v>1.6999999999995907E-3</v>
      </c>
      <c r="N503" s="16">
        <f t="shared" si="31"/>
        <v>-59.9983</v>
      </c>
    </row>
    <row r="504" spans="1:14" ht="15.75" thickBot="1">
      <c r="A504" s="3">
        <v>180</v>
      </c>
      <c r="B504" s="4">
        <v>180</v>
      </c>
      <c r="C504" s="4">
        <v>30</v>
      </c>
      <c r="D504" s="4">
        <v>25</v>
      </c>
      <c r="E504" s="4">
        <v>30</v>
      </c>
      <c r="F504" s="13">
        <f>30</f>
        <v>30</v>
      </c>
      <c r="G504" s="16">
        <f t="shared" si="28"/>
        <v>0</v>
      </c>
      <c r="H504" s="16">
        <f t="shared" si="29"/>
        <v>0</v>
      </c>
      <c r="K504" s="16">
        <f t="shared" si="30"/>
        <v>0</v>
      </c>
      <c r="N504" s="16">
        <f t="shared" si="31"/>
        <v>60</v>
      </c>
    </row>
    <row r="505" spans="1:14" ht="15.75" thickBot="1">
      <c r="A505" s="3">
        <v>180</v>
      </c>
      <c r="B505" s="4">
        <v>180</v>
      </c>
      <c r="C505" s="4">
        <v>90</v>
      </c>
      <c r="D505" s="4">
        <v>25</v>
      </c>
      <c r="E505" s="4">
        <v>0</v>
      </c>
      <c r="F505" s="13">
        <f>1.2805*POWER(10,-5)</f>
        <v>1.2805E-5</v>
      </c>
      <c r="G505" s="16">
        <f t="shared" si="28"/>
        <v>-1.2805E-5</v>
      </c>
      <c r="H505" s="16">
        <f t="shared" si="29"/>
        <v>1.6396802499999999E-10</v>
      </c>
      <c r="K505" s="16">
        <f t="shared" si="30"/>
        <v>1.2805E-5</v>
      </c>
      <c r="N505" s="16">
        <f t="shared" si="31"/>
        <v>1.2805E-5</v>
      </c>
    </row>
    <row r="506" spans="1:14" ht="15.75" thickBot="1">
      <c r="A506" s="3">
        <v>180</v>
      </c>
      <c r="B506" s="4">
        <v>180</v>
      </c>
      <c r="C506" s="4">
        <v>270</v>
      </c>
      <c r="D506" s="4">
        <v>25</v>
      </c>
      <c r="E506" s="4">
        <v>0</v>
      </c>
      <c r="F506" s="13">
        <f>0.0013</f>
        <v>1.2999999999999999E-3</v>
      </c>
      <c r="G506" s="16">
        <f t="shared" si="28"/>
        <v>-1.2999999999999999E-3</v>
      </c>
      <c r="H506" s="16">
        <f t="shared" si="29"/>
        <v>1.6899999999999999E-6</v>
      </c>
      <c r="K506" s="16">
        <f t="shared" si="30"/>
        <v>1.2999999999999999E-3</v>
      </c>
      <c r="N506" s="16">
        <f t="shared" si="31"/>
        <v>1.2999999999999999E-3</v>
      </c>
    </row>
    <row r="507" spans="1:14" ht="15.75" thickBot="1">
      <c r="A507" s="3">
        <v>90</v>
      </c>
      <c r="B507" s="4">
        <v>270</v>
      </c>
      <c r="C507" s="4">
        <v>330</v>
      </c>
      <c r="D507" s="4">
        <v>25</v>
      </c>
      <c r="E507" s="4">
        <v>0</v>
      </c>
      <c r="F507" s="13">
        <f>9.986*POWER(10,-4)</f>
        <v>9.986000000000001E-4</v>
      </c>
      <c r="G507" s="16">
        <f t="shared" si="28"/>
        <v>-9.986000000000001E-4</v>
      </c>
      <c r="H507" s="16">
        <f t="shared" si="29"/>
        <v>9.9720196000000029E-7</v>
      </c>
      <c r="K507" s="16">
        <f t="shared" si="30"/>
        <v>9.986000000000001E-4</v>
      </c>
      <c r="N507" s="16">
        <f t="shared" si="31"/>
        <v>9.986000000000001E-4</v>
      </c>
    </row>
    <row r="508" spans="1:14" ht="15.75" thickBot="1">
      <c r="A508" s="3">
        <v>90</v>
      </c>
      <c r="B508" s="4">
        <v>270</v>
      </c>
      <c r="C508" s="4">
        <v>30</v>
      </c>
      <c r="D508" s="4">
        <v>25</v>
      </c>
      <c r="E508" s="4">
        <v>0</v>
      </c>
      <c r="F508" s="13">
        <f>3.3835*POWER(10,-6)</f>
        <v>3.3834999999999999E-6</v>
      </c>
      <c r="G508" s="16">
        <f t="shared" si="28"/>
        <v>-3.3834999999999999E-6</v>
      </c>
      <c r="H508" s="16">
        <f t="shared" si="29"/>
        <v>1.1448072249999999E-11</v>
      </c>
      <c r="K508" s="16">
        <f t="shared" si="30"/>
        <v>3.3834999999999999E-6</v>
      </c>
      <c r="N508" s="16">
        <f t="shared" si="31"/>
        <v>3.3834999999999999E-6</v>
      </c>
    </row>
    <row r="509" spans="1:14" ht="15.75" thickBot="1">
      <c r="A509" s="3">
        <v>90</v>
      </c>
      <c r="B509" s="4">
        <v>270</v>
      </c>
      <c r="C509" s="4">
        <v>90</v>
      </c>
      <c r="D509" s="4">
        <v>25</v>
      </c>
      <c r="E509" s="4">
        <v>0</v>
      </c>
      <c r="F509" s="13">
        <f>8.217*POWER(10,-6)</f>
        <v>8.2169999999999994E-6</v>
      </c>
      <c r="G509" s="16">
        <f t="shared" si="28"/>
        <v>-8.2169999999999994E-6</v>
      </c>
      <c r="H509" s="16">
        <f t="shared" si="29"/>
        <v>6.7519088999999988E-11</v>
      </c>
      <c r="K509" s="16">
        <f t="shared" si="30"/>
        <v>8.2169999999999994E-6</v>
      </c>
      <c r="N509" s="16">
        <f t="shared" si="31"/>
        <v>8.2169999999999994E-6</v>
      </c>
    </row>
    <row r="510" spans="1:14" ht="15.75" thickBot="1">
      <c r="A510" s="3">
        <v>90</v>
      </c>
      <c r="B510" s="4">
        <v>270</v>
      </c>
      <c r="C510" s="4">
        <v>180</v>
      </c>
      <c r="D510" s="4">
        <v>25</v>
      </c>
      <c r="E510" s="4">
        <v>0</v>
      </c>
      <c r="F510" s="13">
        <f>1.0675*POWER(10,-4)</f>
        <v>1.0674999999999999E-4</v>
      </c>
      <c r="G510" s="16">
        <f t="shared" si="28"/>
        <v>-1.0674999999999999E-4</v>
      </c>
      <c r="H510" s="16">
        <f t="shared" si="29"/>
        <v>1.1395562499999998E-8</v>
      </c>
      <c r="K510" s="16">
        <f t="shared" si="30"/>
        <v>1.0674999999999999E-4</v>
      </c>
      <c r="N510" s="16">
        <f t="shared" si="31"/>
        <v>1.0674999999999999E-4</v>
      </c>
    </row>
    <row r="511" spans="1:14" ht="15.75" thickBot="1">
      <c r="A511" s="3">
        <v>270</v>
      </c>
      <c r="B511" s="4">
        <v>270</v>
      </c>
      <c r="C511" s="4">
        <v>330</v>
      </c>
      <c r="D511" s="4">
        <v>25</v>
      </c>
      <c r="E511" s="4">
        <v>0</v>
      </c>
      <c r="F511" s="13">
        <f>0.1614</f>
        <v>0.16139999999999999</v>
      </c>
      <c r="G511" s="16">
        <f t="shared" si="28"/>
        <v>-0.16139999999999999</v>
      </c>
      <c r="H511" s="16">
        <f t="shared" si="29"/>
        <v>2.6049959999999997E-2</v>
      </c>
      <c r="K511" s="16">
        <f t="shared" si="30"/>
        <v>0.16139999999999999</v>
      </c>
      <c r="N511" s="16">
        <f t="shared" si="31"/>
        <v>0.16139999999999999</v>
      </c>
    </row>
    <row r="512" spans="1:14" ht="15.75" thickBot="1">
      <c r="A512" s="3">
        <v>270</v>
      </c>
      <c r="B512" s="4">
        <v>270</v>
      </c>
      <c r="C512" s="4">
        <v>30</v>
      </c>
      <c r="D512" s="4">
        <v>25</v>
      </c>
      <c r="E512" s="4">
        <v>0</v>
      </c>
      <c r="F512" s="13">
        <f>0.0011</f>
        <v>1.1000000000000001E-3</v>
      </c>
      <c r="G512" s="16">
        <f t="shared" si="28"/>
        <v>-1.1000000000000001E-3</v>
      </c>
      <c r="H512" s="16">
        <f t="shared" si="29"/>
        <v>1.2100000000000001E-6</v>
      </c>
      <c r="K512" s="16">
        <f t="shared" si="30"/>
        <v>1.1000000000000001E-3</v>
      </c>
      <c r="N512" s="16">
        <f t="shared" si="31"/>
        <v>1.1000000000000001E-3</v>
      </c>
    </row>
    <row r="513" spans="1:14" ht="15.75" thickBot="1">
      <c r="A513" s="3">
        <v>270</v>
      </c>
      <c r="B513" s="4">
        <v>270</v>
      </c>
      <c r="C513" s="4">
        <v>90</v>
      </c>
      <c r="D513" s="4">
        <v>25</v>
      </c>
      <c r="E513" s="4">
        <v>60</v>
      </c>
      <c r="F513" s="13">
        <f>60.0022</f>
        <v>60.002200000000002</v>
      </c>
      <c r="G513" s="16">
        <f t="shared" si="28"/>
        <v>-2.2000000000019782E-3</v>
      </c>
      <c r="H513" s="16">
        <f t="shared" si="29"/>
        <v>4.8400000000087035E-6</v>
      </c>
      <c r="K513" s="16">
        <f t="shared" si="30"/>
        <v>2.2000000000019782E-3</v>
      </c>
      <c r="N513" s="16">
        <f t="shared" si="31"/>
        <v>120.0022</v>
      </c>
    </row>
    <row r="514" spans="1:14" ht="15.75" thickBot="1">
      <c r="A514" s="3">
        <v>270</v>
      </c>
      <c r="B514" s="4">
        <v>270</v>
      </c>
      <c r="C514" s="4">
        <v>180</v>
      </c>
      <c r="D514" s="4">
        <v>25</v>
      </c>
      <c r="E514" s="4">
        <v>0</v>
      </c>
      <c r="F514" s="13">
        <f>0.0228</f>
        <v>2.2800000000000001E-2</v>
      </c>
      <c r="G514" s="16">
        <f t="shared" si="28"/>
        <v>-2.2800000000000001E-2</v>
      </c>
      <c r="H514" s="16">
        <f t="shared" si="29"/>
        <v>5.1984000000000004E-4</v>
      </c>
      <c r="K514" s="16">
        <f t="shared" si="30"/>
        <v>2.2800000000000001E-2</v>
      </c>
      <c r="N514" s="16">
        <f t="shared" si="31"/>
        <v>2.2800000000000001E-2</v>
      </c>
    </row>
    <row r="515" spans="1:14" ht="15.75" thickBot="1">
      <c r="A515" s="3">
        <v>330</v>
      </c>
      <c r="B515" s="4">
        <v>270</v>
      </c>
      <c r="C515" s="4">
        <v>330</v>
      </c>
      <c r="D515" s="4">
        <v>25</v>
      </c>
      <c r="E515" s="4">
        <v>0</v>
      </c>
      <c r="F515" s="13">
        <f>0.2053</f>
        <v>0.20530000000000001</v>
      </c>
      <c r="G515" s="16">
        <f t="shared" ref="G515:G526" si="32">E515-F515</f>
        <v>-0.20530000000000001</v>
      </c>
      <c r="H515" s="16">
        <f t="shared" ref="H515:H526" si="33">G515^2</f>
        <v>4.2148090000000006E-2</v>
      </c>
      <c r="K515" s="16">
        <f t="shared" ref="K515:K526" si="34">ABS(G515)</f>
        <v>0.20530000000000001</v>
      </c>
      <c r="N515" s="16">
        <f t="shared" ref="N515:N526" si="35">E515+F515</f>
        <v>0.20530000000000001</v>
      </c>
    </row>
    <row r="516" spans="1:14" ht="15.75" thickBot="1">
      <c r="A516" s="3">
        <v>330</v>
      </c>
      <c r="B516" s="4">
        <v>270</v>
      </c>
      <c r="C516" s="4">
        <v>30</v>
      </c>
      <c r="D516" s="4">
        <v>25</v>
      </c>
      <c r="E516" s="4">
        <v>0</v>
      </c>
      <c r="F516" s="13">
        <f>0.0015</f>
        <v>1.5E-3</v>
      </c>
      <c r="G516" s="16">
        <f t="shared" si="32"/>
        <v>-1.5E-3</v>
      </c>
      <c r="H516" s="16">
        <f t="shared" si="33"/>
        <v>2.2500000000000001E-6</v>
      </c>
      <c r="K516" s="16">
        <f t="shared" si="34"/>
        <v>1.5E-3</v>
      </c>
      <c r="N516" s="16">
        <f t="shared" si="35"/>
        <v>1.5E-3</v>
      </c>
    </row>
    <row r="517" spans="1:14" ht="15.75" thickBot="1">
      <c r="A517" s="3">
        <v>330</v>
      </c>
      <c r="B517" s="4">
        <v>270</v>
      </c>
      <c r="C517" s="4">
        <v>90</v>
      </c>
      <c r="D517" s="4">
        <v>25</v>
      </c>
      <c r="E517" s="4">
        <v>0</v>
      </c>
      <c r="F517" s="13">
        <f>0.0031</f>
        <v>3.0999999999999999E-3</v>
      </c>
      <c r="G517" s="16">
        <f t="shared" si="32"/>
        <v>-3.0999999999999999E-3</v>
      </c>
      <c r="H517" s="16">
        <f t="shared" si="33"/>
        <v>9.6099999999999995E-6</v>
      </c>
      <c r="K517" s="16">
        <f t="shared" si="34"/>
        <v>3.0999999999999999E-3</v>
      </c>
      <c r="N517" s="16">
        <f t="shared" si="35"/>
        <v>3.0999999999999999E-3</v>
      </c>
    </row>
    <row r="518" spans="1:14" ht="15.75" thickBot="1">
      <c r="A518" s="3">
        <v>330</v>
      </c>
      <c r="B518" s="4">
        <v>270</v>
      </c>
      <c r="C518" s="4">
        <v>180</v>
      </c>
      <c r="D518" s="4">
        <v>25</v>
      </c>
      <c r="E518" s="4">
        <v>360</v>
      </c>
      <c r="F518" s="13">
        <f>360.0304</f>
        <v>360.03039999999999</v>
      </c>
      <c r="G518" s="16">
        <f t="shared" si="32"/>
        <v>-3.0399999999985994E-2</v>
      </c>
      <c r="H518" s="16">
        <f t="shared" si="33"/>
        <v>9.241599999991484E-4</v>
      </c>
      <c r="K518" s="16">
        <f t="shared" si="34"/>
        <v>3.0399999999985994E-2</v>
      </c>
      <c r="N518" s="16">
        <f t="shared" si="35"/>
        <v>720.03039999999999</v>
      </c>
    </row>
    <row r="519" spans="1:14" ht="15.75" thickBot="1">
      <c r="A519" s="3">
        <v>30</v>
      </c>
      <c r="B519" s="4">
        <v>270</v>
      </c>
      <c r="C519" s="4">
        <v>330</v>
      </c>
      <c r="D519" s="4">
        <v>25</v>
      </c>
      <c r="E519" s="4">
        <v>0</v>
      </c>
      <c r="F519" s="13">
        <f>4.0483*POWER(10,-4)</f>
        <v>4.0483000000000007E-4</v>
      </c>
      <c r="G519" s="16">
        <f t="shared" si="32"/>
        <v>-4.0483000000000007E-4</v>
      </c>
      <c r="H519" s="16">
        <f t="shared" si="33"/>
        <v>1.6388732890000005E-7</v>
      </c>
      <c r="K519" s="16">
        <f t="shared" si="34"/>
        <v>4.0483000000000007E-4</v>
      </c>
      <c r="N519" s="16">
        <f t="shared" si="35"/>
        <v>4.0483000000000007E-4</v>
      </c>
    </row>
    <row r="520" spans="1:14" ht="15.75" thickBot="1">
      <c r="A520" s="3">
        <v>30</v>
      </c>
      <c r="B520" s="4">
        <v>270</v>
      </c>
      <c r="C520" s="4">
        <v>30</v>
      </c>
      <c r="D520" s="4">
        <v>25</v>
      </c>
      <c r="E520" s="4">
        <v>0</v>
      </c>
      <c r="F520" s="13">
        <f>1.0607*POWER(10,-6)</f>
        <v>1.0606999999999999E-6</v>
      </c>
      <c r="G520" s="16">
        <f t="shared" si="32"/>
        <v>-1.0606999999999999E-6</v>
      </c>
      <c r="H520" s="16">
        <f t="shared" si="33"/>
        <v>1.1250844899999998E-12</v>
      </c>
      <c r="K520" s="16">
        <f t="shared" si="34"/>
        <v>1.0606999999999999E-6</v>
      </c>
      <c r="N520" s="16">
        <f t="shared" si="35"/>
        <v>1.0606999999999999E-6</v>
      </c>
    </row>
    <row r="521" spans="1:14" ht="15.75" thickBot="1">
      <c r="A521" s="3">
        <v>30</v>
      </c>
      <c r="B521" s="4">
        <v>270</v>
      </c>
      <c r="C521" s="4">
        <v>90</v>
      </c>
      <c r="D521" s="4">
        <v>25</v>
      </c>
      <c r="E521" s="4">
        <v>0</v>
      </c>
      <c r="F521" s="13">
        <f>2.8771*POWER(10,-6)</f>
        <v>2.8770999999999999E-6</v>
      </c>
      <c r="G521" s="16">
        <f t="shared" si="32"/>
        <v>-2.8770999999999999E-6</v>
      </c>
      <c r="H521" s="16">
        <f t="shared" si="33"/>
        <v>8.2777044100000004E-12</v>
      </c>
      <c r="K521" s="16">
        <f t="shared" si="34"/>
        <v>2.8770999999999999E-6</v>
      </c>
      <c r="N521" s="16">
        <f t="shared" si="35"/>
        <v>2.8770999999999999E-6</v>
      </c>
    </row>
    <row r="522" spans="1:14" ht="15.75" thickBot="1">
      <c r="A522" s="3">
        <v>30</v>
      </c>
      <c r="B522" s="4">
        <v>270</v>
      </c>
      <c r="C522" s="4">
        <v>180</v>
      </c>
      <c r="D522" s="4">
        <v>25</v>
      </c>
      <c r="E522" s="4">
        <v>0</v>
      </c>
      <c r="F522" s="13">
        <f>4.024*POWER(10,-5)</f>
        <v>4.0240000000000001E-5</v>
      </c>
      <c r="G522" s="16">
        <f t="shared" si="32"/>
        <v>-4.0240000000000001E-5</v>
      </c>
      <c r="H522" s="16">
        <f t="shared" si="33"/>
        <v>1.6192576000000001E-9</v>
      </c>
      <c r="K522" s="16">
        <f t="shared" si="34"/>
        <v>4.0240000000000001E-5</v>
      </c>
      <c r="N522" s="16">
        <f t="shared" si="35"/>
        <v>4.0240000000000001E-5</v>
      </c>
    </row>
    <row r="523" spans="1:14" ht="15.75" thickBot="1">
      <c r="A523" s="3">
        <v>180</v>
      </c>
      <c r="B523" s="4">
        <v>270</v>
      </c>
      <c r="C523" s="4">
        <v>330</v>
      </c>
      <c r="D523" s="4">
        <v>25</v>
      </c>
      <c r="E523" s="4">
        <v>360</v>
      </c>
      <c r="F523" s="13">
        <f>360.0176</f>
        <v>360.01760000000002</v>
      </c>
      <c r="G523" s="16">
        <f t="shared" si="32"/>
        <v>-1.7600000000015825E-2</v>
      </c>
      <c r="H523" s="16">
        <f t="shared" si="33"/>
        <v>3.0976000000055702E-4</v>
      </c>
      <c r="K523" s="16">
        <f t="shared" si="34"/>
        <v>1.7600000000015825E-2</v>
      </c>
      <c r="N523" s="16">
        <f t="shared" si="35"/>
        <v>720.01760000000002</v>
      </c>
    </row>
    <row r="524" spans="1:14" ht="15.75" thickBot="1">
      <c r="A524" s="3">
        <v>180</v>
      </c>
      <c r="B524" s="4">
        <v>270</v>
      </c>
      <c r="C524" s="4">
        <v>30</v>
      </c>
      <c r="D524" s="4">
        <v>25</v>
      </c>
      <c r="E524" s="4">
        <v>0</v>
      </c>
      <c r="F524" s="13">
        <f>8.3143*POWER(10,-5)</f>
        <v>8.3143E-5</v>
      </c>
      <c r="G524" s="16">
        <f t="shared" si="32"/>
        <v>-8.3143E-5</v>
      </c>
      <c r="H524" s="16">
        <f t="shared" si="33"/>
        <v>6.9127584490000002E-9</v>
      </c>
      <c r="K524" s="16">
        <f t="shared" si="34"/>
        <v>8.3143E-5</v>
      </c>
      <c r="N524" s="16">
        <f t="shared" si="35"/>
        <v>8.3143E-5</v>
      </c>
    </row>
    <row r="525" spans="1:14" ht="15.75" thickBot="1">
      <c r="A525" s="3">
        <v>180</v>
      </c>
      <c r="B525" s="4">
        <v>270</v>
      </c>
      <c r="C525" s="4">
        <v>90</v>
      </c>
      <c r="D525" s="4">
        <v>25</v>
      </c>
      <c r="E525" s="4">
        <v>0</v>
      </c>
      <c r="F525" s="13">
        <f>1.8795*POWER(10,-4)</f>
        <v>1.8795000000000001E-4</v>
      </c>
      <c r="G525" s="16">
        <f t="shared" si="32"/>
        <v>-1.8795000000000001E-4</v>
      </c>
      <c r="H525" s="16">
        <f t="shared" si="33"/>
        <v>3.5325202500000007E-8</v>
      </c>
      <c r="K525" s="16">
        <f t="shared" si="34"/>
        <v>1.8795000000000001E-4</v>
      </c>
      <c r="N525" s="16">
        <f t="shared" si="35"/>
        <v>1.8795000000000001E-4</v>
      </c>
    </row>
    <row r="526" spans="1:14" ht="15.75" thickBot="1">
      <c r="A526" s="3">
        <v>180</v>
      </c>
      <c r="B526" s="4">
        <v>270</v>
      </c>
      <c r="C526" s="4">
        <v>180</v>
      </c>
      <c r="D526" s="4">
        <v>25</v>
      </c>
      <c r="E526" s="4">
        <v>0</v>
      </c>
      <c r="F526" s="13">
        <f>0.0022</f>
        <v>2.2000000000000001E-3</v>
      </c>
      <c r="G526" s="16">
        <f t="shared" si="32"/>
        <v>-2.2000000000000001E-3</v>
      </c>
      <c r="H526" s="16">
        <f t="shared" si="33"/>
        <v>4.8400000000000002E-6</v>
      </c>
      <c r="K526" s="16">
        <f t="shared" si="34"/>
        <v>2.2000000000000001E-3</v>
      </c>
      <c r="N526" s="16">
        <f t="shared" si="35"/>
        <v>2.2000000000000001E-3</v>
      </c>
    </row>
    <row r="527" spans="1:14">
      <c r="I527" s="8"/>
      <c r="J527" s="6"/>
    </row>
    <row r="528" spans="1:14">
      <c r="J528" s="6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</dc:creator>
  <cp:lastModifiedBy>User</cp:lastModifiedBy>
  <dcterms:created xsi:type="dcterms:W3CDTF">2013-08-17T08:50:07Z</dcterms:created>
  <dcterms:modified xsi:type="dcterms:W3CDTF">2018-06-04T14:24:18Z</dcterms:modified>
</cp:coreProperties>
</file>